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24226"/>
  <mc:AlternateContent xmlns:mc="http://schemas.openxmlformats.org/markup-compatibility/2006">
    <mc:Choice Requires="x15">
      <x15ac:absPath xmlns:x15ac="http://schemas.microsoft.com/office/spreadsheetml/2010/11/ac" url="https://ovambe-my.sharepoint.com/personal/evi_rossi_ovam_be/Documents/Chatbestanden van Microsoft Teams/"/>
    </mc:Choice>
  </mc:AlternateContent>
  <xr:revisionPtr revIDLastSave="1" documentId="8_{04805C67-A2D9-4DD6-B35E-037F55CA01C1}" xr6:coauthVersionLast="47" xr6:coauthVersionMax="47" xr10:uidLastSave="{8BCB0033-4CED-443F-9F5C-CDD21284711C}"/>
  <workbookProtection workbookAlgorithmName="SHA-512" workbookHashValue="kW984Iwy8E85fDrnnMmlc4FT9kRtP7Oq5NoHCQysWpxUisaFfd61ul2XqKLs0FydFe882/KXoQQn/bePH8W83g==" workbookSaltValue="Mmw6b3To29t3uk7sly6dDg==" workbookSpinCount="100000" lockStructure="1"/>
  <bookViews>
    <workbookView xWindow="-28920" yWindow="-120" windowWidth="29040" windowHeight="15720" activeTab="2" xr2:uid="{00000000-000D-0000-FFFF-FFFF00000000}"/>
  </bookViews>
  <sheets>
    <sheet name="Handleiding" sheetId="10" r:id="rId1"/>
    <sheet name="VERS GEWICHT rekentabel" sheetId="2" r:id="rId2"/>
    <sheet name="DROGE STOF rekentabel" sheetId="11" r:id="rId3"/>
    <sheet name="minerale olie-Concawe2023" sheetId="7" state="hidden" r:id="rId4"/>
    <sheet name="ftalaten-REACH autorisatie " sheetId="4" state="hidden" r:id="rId5"/>
    <sheet name="POP Limieten" sheetId="12" state="hidden" r:id="rId6"/>
  </sheets>
  <definedNames>
    <definedName name="_xlnm._FilterDatabase" localSheetId="2" hidden="1">'DROGE STOF rekentabel'!$B$12:$C$12</definedName>
    <definedName name="_xlnm._FilterDatabase" localSheetId="1" hidden="1">'VERS GEWICHT rekentabel'!$B$12:$C$12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 i="12" l="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0" i="11"/>
  <c r="G71" i="11"/>
  <c r="G72" i="11"/>
  <c r="G73" i="11"/>
  <c r="G74" i="11"/>
  <c r="G75" i="11"/>
  <c r="G76" i="11"/>
  <c r="G77" i="11"/>
  <c r="G78" i="11"/>
  <c r="G79" i="11"/>
  <c r="G80" i="11"/>
  <c r="G81" i="11"/>
  <c r="G82" i="11"/>
  <c r="G83" i="11"/>
  <c r="G84" i="11"/>
  <c r="G85" i="11"/>
  <c r="G86" i="11"/>
  <c r="G87" i="11"/>
  <c r="G88" i="11"/>
  <c r="G89" i="11"/>
  <c r="G90" i="11"/>
  <c r="G91" i="11"/>
  <c r="G92" i="11"/>
  <c r="G93" i="11"/>
  <c r="G94" i="11"/>
  <c r="G95" i="11"/>
  <c r="G96" i="11"/>
  <c r="G97" i="11"/>
  <c r="G98" i="11"/>
  <c r="G99" i="11"/>
  <c r="G100" i="11"/>
  <c r="G101" i="11"/>
  <c r="G102" i="11"/>
  <c r="G103" i="11"/>
  <c r="G104" i="11"/>
  <c r="G105" i="11"/>
  <c r="G106" i="11"/>
  <c r="G107" i="11"/>
  <c r="G108" i="11"/>
  <c r="G109" i="11"/>
  <c r="G110" i="11"/>
  <c r="G111" i="11"/>
  <c r="G112" i="11"/>
  <c r="G113" i="11"/>
  <c r="G114" i="11"/>
  <c r="G115" i="11"/>
  <c r="G116" i="11"/>
  <c r="G117" i="11"/>
  <c r="G118" i="11"/>
  <c r="G119" i="11"/>
  <c r="G120" i="11"/>
  <c r="G121" i="11"/>
  <c r="G122" i="11"/>
  <c r="G123" i="11"/>
  <c r="G124" i="11"/>
  <c r="G125" i="11"/>
  <c r="G126" i="11"/>
  <c r="G127" i="11"/>
  <c r="G128" i="11"/>
  <c r="G129" i="11"/>
  <c r="G130" i="11"/>
  <c r="G131" i="11"/>
  <c r="G132" i="11"/>
  <c r="G133" i="11"/>
  <c r="G134" i="11"/>
  <c r="G135" i="11"/>
  <c r="G136" i="11"/>
  <c r="G137" i="11"/>
  <c r="G138" i="11"/>
  <c r="G139" i="11"/>
  <c r="G140" i="11"/>
  <c r="G141" i="11"/>
  <c r="G142" i="11"/>
  <c r="G143" i="11"/>
  <c r="G144" i="11"/>
  <c r="G145" i="11"/>
  <c r="G146" i="11"/>
  <c r="G147" i="11"/>
  <c r="G148" i="11"/>
  <c r="G149" i="11"/>
  <c r="G150" i="11"/>
  <c r="G151" i="11"/>
  <c r="G152" i="11"/>
  <c r="G153" i="11"/>
  <c r="G154" i="11"/>
  <c r="G155" i="11"/>
  <c r="G156" i="11"/>
  <c r="G157" i="11"/>
  <c r="G158" i="11"/>
  <c r="G159" i="11"/>
  <c r="G160" i="11"/>
  <c r="G161" i="11"/>
  <c r="G162" i="11"/>
  <c r="G163" i="11"/>
  <c r="G164" i="11"/>
  <c r="G165" i="11"/>
  <c r="G166" i="11"/>
  <c r="G167" i="11"/>
  <c r="G168" i="11"/>
  <c r="G169" i="11"/>
  <c r="G170" i="11"/>
  <c r="G171" i="11"/>
  <c r="G172" i="11"/>
  <c r="G173" i="11"/>
  <c r="G174" i="11"/>
  <c r="G175" i="11"/>
  <c r="G176" i="11"/>
  <c r="G177" i="11"/>
  <c r="G178" i="11"/>
  <c r="G179" i="11"/>
  <c r="G180" i="11"/>
  <c r="G181" i="11"/>
  <c r="G182" i="11"/>
  <c r="G183" i="11"/>
  <c r="G184" i="11"/>
  <c r="G185" i="11"/>
  <c r="G186" i="11"/>
  <c r="G187" i="11"/>
  <c r="G188" i="11"/>
  <c r="G189" i="11"/>
  <c r="G190" i="11"/>
  <c r="G191" i="11"/>
  <c r="G192" i="11"/>
  <c r="G193" i="11"/>
  <c r="G194" i="11"/>
  <c r="G195" i="11"/>
  <c r="G196" i="11"/>
  <c r="G197" i="11"/>
  <c r="G198" i="11"/>
  <c r="G199" i="11"/>
  <c r="G200" i="11"/>
  <c r="G201" i="11"/>
  <c r="G202" i="11"/>
  <c r="G203" i="11"/>
  <c r="G204" i="11"/>
  <c r="G205" i="11"/>
  <c r="G206" i="11"/>
  <c r="G207" i="11"/>
  <c r="G208" i="11"/>
  <c r="G209" i="11"/>
  <c r="G210" i="11"/>
  <c r="G211" i="11"/>
  <c r="G212" i="11"/>
  <c r="G213" i="11"/>
  <c r="G214" i="11"/>
  <c r="G215" i="11"/>
  <c r="G216" i="11"/>
  <c r="G217" i="11"/>
  <c r="G218" i="11"/>
  <c r="G219" i="11"/>
  <c r="G220" i="11"/>
  <c r="G221" i="11"/>
  <c r="G222" i="11"/>
  <c r="G223" i="11"/>
  <c r="G224" i="11"/>
  <c r="G225" i="11"/>
  <c r="G226" i="11"/>
  <c r="G227" i="11"/>
  <c r="G228" i="11"/>
  <c r="G229" i="11"/>
  <c r="G230" i="11"/>
  <c r="G231" i="11"/>
  <c r="G232" i="11"/>
  <c r="G233" i="11"/>
  <c r="G234" i="11"/>
  <c r="G235" i="11"/>
  <c r="G236" i="11"/>
  <c r="G237" i="11"/>
  <c r="G238" i="11"/>
  <c r="G239" i="11"/>
  <c r="G240" i="11"/>
  <c r="G241" i="11"/>
  <c r="G242" i="11"/>
  <c r="G243" i="11"/>
  <c r="G244" i="11"/>
  <c r="G245" i="11"/>
  <c r="G246" i="11"/>
  <c r="G247" i="11"/>
  <c r="G14" i="11"/>
  <c r="H201" i="2"/>
  <c r="H200" i="2"/>
  <c r="G10" i="11" l="1"/>
  <c r="G11" i="11" s="1"/>
  <c r="J223"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20" i="2"/>
  <c r="J121" i="2"/>
  <c r="J122" i="2"/>
  <c r="J123" i="2"/>
  <c r="J124" i="2"/>
  <c r="J125" i="2"/>
  <c r="J126" i="2"/>
  <c r="J127" i="2"/>
  <c r="J128" i="2"/>
  <c r="J129" i="2"/>
  <c r="J130" i="2"/>
  <c r="J131" i="2"/>
  <c r="J132" i="2"/>
  <c r="J133" i="2"/>
  <c r="J134" i="2"/>
  <c r="J135" i="2"/>
  <c r="J136" i="2"/>
  <c r="J137" i="2"/>
  <c r="J138" i="2"/>
  <c r="J139" i="2"/>
  <c r="J140" i="2"/>
  <c r="J141" i="2"/>
  <c r="J142" i="2"/>
  <c r="J145" i="2"/>
  <c r="J146" i="2"/>
  <c r="J147" i="2"/>
  <c r="J148" i="2"/>
  <c r="J149" i="2"/>
  <c r="J150" i="2"/>
  <c r="J151" i="2"/>
  <c r="J152" i="2"/>
  <c r="J153" i="2"/>
  <c r="J154" i="2"/>
  <c r="J155" i="2"/>
  <c r="J156" i="2"/>
  <c r="J157" i="2"/>
  <c r="J158" i="2"/>
  <c r="J159" i="2"/>
  <c r="J160" i="2"/>
  <c r="J161"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7" i="2"/>
  <c r="J198" i="2"/>
  <c r="J199" i="2"/>
  <c r="J200" i="2"/>
  <c r="J201" i="2"/>
  <c r="J203" i="2"/>
  <c r="J206" i="2"/>
  <c r="J207" i="2"/>
  <c r="J208" i="2"/>
  <c r="J209" i="2"/>
  <c r="J210" i="2"/>
  <c r="J211" i="2"/>
  <c r="J212" i="2"/>
  <c r="J213" i="2"/>
  <c r="J214" i="2"/>
  <c r="J215" i="2"/>
  <c r="J216" i="2"/>
  <c r="J219" i="2"/>
  <c r="J220" i="2"/>
  <c r="J221" i="2"/>
  <c r="J222" i="2"/>
  <c r="J224" i="2"/>
  <c r="J225" i="2"/>
  <c r="J226" i="2"/>
  <c r="J227" i="2"/>
  <c r="J228" i="2"/>
  <c r="J229" i="2"/>
  <c r="J230" i="2"/>
  <c r="J231" i="2"/>
  <c r="J232" i="2"/>
  <c r="J233" i="2"/>
  <c r="J234" i="2"/>
  <c r="J235" i="2"/>
  <c r="J236" i="2"/>
  <c r="J237" i="2"/>
  <c r="J238" i="2"/>
  <c r="J239" i="2"/>
  <c r="J240" i="2"/>
  <c r="J241" i="2"/>
  <c r="J242" i="2"/>
  <c r="J243" i="2"/>
  <c r="J244" i="2"/>
  <c r="J245" i="2"/>
  <c r="J246" i="2"/>
  <c r="J247" i="2"/>
  <c r="J14" i="2"/>
  <c r="E14" i="12"/>
  <c r="E13" i="12"/>
  <c r="E12" i="12"/>
  <c r="E11" i="12"/>
  <c r="E10" i="12"/>
  <c r="E9" i="12"/>
  <c r="E8" i="12"/>
  <c r="E7" i="12"/>
  <c r="E6" i="12"/>
  <c r="E5" i="12"/>
  <c r="E3" i="12"/>
  <c r="E2" i="12"/>
  <c r="F15" i="11"/>
  <c r="F16" i="11"/>
  <c r="F17" i="11"/>
  <c r="F18" i="11"/>
  <c r="F19" i="11"/>
  <c r="F20" i="11"/>
  <c r="F21" i="11"/>
  <c r="F22" i="11"/>
  <c r="F23" i="11"/>
  <c r="K23" i="11" s="1"/>
  <c r="F24" i="11"/>
  <c r="F25" i="11"/>
  <c r="AR25" i="11" s="1"/>
  <c r="F26" i="11"/>
  <c r="F27" i="11"/>
  <c r="F28" i="11"/>
  <c r="F29" i="11"/>
  <c r="F30" i="11"/>
  <c r="AR30" i="11" s="1"/>
  <c r="F31" i="11"/>
  <c r="F32" i="11"/>
  <c r="AR32" i="11" s="1"/>
  <c r="F33" i="11"/>
  <c r="F34" i="11"/>
  <c r="F35" i="11"/>
  <c r="F36" i="11"/>
  <c r="F37" i="11"/>
  <c r="F38" i="11"/>
  <c r="F39" i="11"/>
  <c r="F40" i="11"/>
  <c r="F41" i="11"/>
  <c r="F42" i="11"/>
  <c r="F43" i="11"/>
  <c r="F44" i="11"/>
  <c r="F45" i="11"/>
  <c r="AA45" i="11" s="1"/>
  <c r="F46" i="11"/>
  <c r="F47" i="11"/>
  <c r="F48" i="11"/>
  <c r="F49" i="11"/>
  <c r="F50" i="11"/>
  <c r="F51" i="11"/>
  <c r="F52" i="11"/>
  <c r="F53" i="11"/>
  <c r="F54" i="11"/>
  <c r="F55" i="11"/>
  <c r="F56" i="11"/>
  <c r="F57" i="11"/>
  <c r="F58" i="11"/>
  <c r="F59" i="11"/>
  <c r="K59" i="11" s="1"/>
  <c r="F60" i="11"/>
  <c r="F61" i="11"/>
  <c r="F62" i="11"/>
  <c r="AR62" i="11" s="1"/>
  <c r="F63" i="11"/>
  <c r="F64" i="11"/>
  <c r="F65" i="11"/>
  <c r="F66" i="11"/>
  <c r="AT66" i="11" s="1"/>
  <c r="F67" i="11"/>
  <c r="F68" i="11"/>
  <c r="F69" i="11"/>
  <c r="F70" i="11"/>
  <c r="F71" i="11"/>
  <c r="F72" i="11"/>
  <c r="F73" i="11"/>
  <c r="F74" i="11"/>
  <c r="F75" i="11"/>
  <c r="F76" i="11"/>
  <c r="AD76" i="11" s="1"/>
  <c r="F77" i="11"/>
  <c r="F78" i="11"/>
  <c r="AS78" i="11" s="1"/>
  <c r="F79" i="11"/>
  <c r="F80" i="11"/>
  <c r="F81" i="11"/>
  <c r="F82" i="11"/>
  <c r="F83" i="11"/>
  <c r="F84" i="11"/>
  <c r="F85" i="11"/>
  <c r="AE85" i="11" s="1"/>
  <c r="F86" i="11"/>
  <c r="AR86" i="11" s="1"/>
  <c r="F87" i="11"/>
  <c r="F88" i="11"/>
  <c r="F89" i="11"/>
  <c r="F90" i="11"/>
  <c r="O90" i="11" s="1"/>
  <c r="F91" i="11"/>
  <c r="F92" i="11"/>
  <c r="Z92" i="11" s="1"/>
  <c r="F93" i="11"/>
  <c r="F94" i="11"/>
  <c r="F95" i="11"/>
  <c r="AR95" i="11" s="1"/>
  <c r="F96" i="11"/>
  <c r="T96" i="11" s="1"/>
  <c r="F97" i="11"/>
  <c r="F98" i="11"/>
  <c r="AR98" i="11" s="1"/>
  <c r="F99" i="11"/>
  <c r="AA99" i="11" s="1"/>
  <c r="F100" i="11"/>
  <c r="F101" i="11"/>
  <c r="F102" i="11"/>
  <c r="F103" i="11"/>
  <c r="F104" i="11"/>
  <c r="AR104" i="11" s="1"/>
  <c r="F105" i="11"/>
  <c r="F106" i="11"/>
  <c r="AR106" i="11" s="1"/>
  <c r="F107" i="11"/>
  <c r="AR107" i="11" s="1"/>
  <c r="F108" i="11"/>
  <c r="AD108" i="11" s="1"/>
  <c r="F109" i="11"/>
  <c r="AR109" i="11" s="1"/>
  <c r="F110" i="11"/>
  <c r="AR110" i="11" s="1"/>
  <c r="F111" i="11"/>
  <c r="AT111" i="11" s="1"/>
  <c r="F112" i="11"/>
  <c r="F113" i="11"/>
  <c r="AT113" i="11" s="1"/>
  <c r="F114" i="11"/>
  <c r="AS114" i="11" s="1"/>
  <c r="F115" i="11"/>
  <c r="AS115" i="11" s="1"/>
  <c r="F116" i="11"/>
  <c r="AS116" i="11" s="1"/>
  <c r="F117" i="11"/>
  <c r="AH117" i="11" s="1"/>
  <c r="F118" i="11"/>
  <c r="F119" i="11"/>
  <c r="F120" i="11"/>
  <c r="F121" i="11"/>
  <c r="F122" i="11"/>
  <c r="F123" i="11"/>
  <c r="F124" i="11"/>
  <c r="F125" i="11"/>
  <c r="F126" i="11"/>
  <c r="AD126" i="11" s="1"/>
  <c r="F127" i="11"/>
  <c r="AH127" i="11" s="1"/>
  <c r="F128" i="11"/>
  <c r="F129" i="11"/>
  <c r="F130" i="11"/>
  <c r="AB130" i="11" s="1"/>
  <c r="F131" i="11"/>
  <c r="AT131" i="11" s="1"/>
  <c r="F132" i="11"/>
  <c r="AT132" i="11" s="1"/>
  <c r="F133" i="11"/>
  <c r="AT133" i="11" s="1"/>
  <c r="F134" i="11"/>
  <c r="K134" i="11" s="1"/>
  <c r="F135" i="11"/>
  <c r="AS135" i="11" s="1"/>
  <c r="F136" i="11"/>
  <c r="F137" i="11"/>
  <c r="AS137" i="11" s="1"/>
  <c r="F138" i="11"/>
  <c r="AR138" i="11" s="1"/>
  <c r="F139" i="11"/>
  <c r="AS139" i="11" s="1"/>
  <c r="F140" i="11"/>
  <c r="F141" i="11"/>
  <c r="AR141" i="11" s="1"/>
  <c r="F142" i="11"/>
  <c r="AR142" i="11" s="1"/>
  <c r="F143" i="11"/>
  <c r="AR143" i="11" s="1"/>
  <c r="F144" i="11"/>
  <c r="AR144" i="11" s="1"/>
  <c r="F145" i="11"/>
  <c r="F146" i="11"/>
  <c r="AR146" i="11" s="1"/>
  <c r="F147" i="11"/>
  <c r="AR147" i="11" s="1"/>
  <c r="F148" i="11"/>
  <c r="AA148" i="11" s="1"/>
  <c r="F149" i="11"/>
  <c r="AR149" i="11" s="1"/>
  <c r="F150" i="11"/>
  <c r="AR150" i="11" s="1"/>
  <c r="F151" i="11"/>
  <c r="AR151" i="11" s="1"/>
  <c r="F152" i="11"/>
  <c r="F153" i="11"/>
  <c r="F154" i="11"/>
  <c r="AR154" i="11" s="1"/>
  <c r="F155" i="11"/>
  <c r="AR155" i="11" s="1"/>
  <c r="F156" i="11"/>
  <c r="F157" i="11"/>
  <c r="F158" i="11"/>
  <c r="F159" i="11"/>
  <c r="F160" i="11"/>
  <c r="F161" i="11"/>
  <c r="F162" i="11"/>
  <c r="AR162" i="11" s="1"/>
  <c r="F163" i="11"/>
  <c r="AS163" i="11" s="1"/>
  <c r="F164" i="11"/>
  <c r="AS164" i="11" s="1"/>
  <c r="F165" i="11"/>
  <c r="AR165" i="11" s="1"/>
  <c r="F166" i="11"/>
  <c r="F167" i="11"/>
  <c r="AS167" i="11" s="1"/>
  <c r="F168" i="11"/>
  <c r="AR168" i="11" s="1"/>
  <c r="F169" i="11"/>
  <c r="F170" i="11"/>
  <c r="F171" i="11"/>
  <c r="K171" i="11" s="1"/>
  <c r="F172" i="11"/>
  <c r="K172" i="11" s="1"/>
  <c r="F173" i="11"/>
  <c r="F174" i="11"/>
  <c r="K174" i="11" s="1"/>
  <c r="F175" i="11"/>
  <c r="AS175" i="11" s="1"/>
  <c r="F176" i="11"/>
  <c r="K176" i="11" s="1"/>
  <c r="F177" i="11"/>
  <c r="AR177" i="11" s="1"/>
  <c r="F178" i="11"/>
  <c r="F179" i="11"/>
  <c r="K179" i="11" s="1"/>
  <c r="F180" i="11"/>
  <c r="AU180" i="11" s="1"/>
  <c r="F181" i="11"/>
  <c r="F182" i="11"/>
  <c r="F183" i="11"/>
  <c r="F184" i="11"/>
  <c r="F185" i="11"/>
  <c r="R185" i="11" s="1"/>
  <c r="F186" i="11"/>
  <c r="R186" i="11" s="1"/>
  <c r="F187" i="11"/>
  <c r="R187" i="11" s="1"/>
  <c r="F188" i="11"/>
  <c r="F189" i="11"/>
  <c r="AR189" i="11" s="1"/>
  <c r="F190" i="11"/>
  <c r="F191" i="11"/>
  <c r="F192" i="11"/>
  <c r="AR192" i="11" s="1"/>
  <c r="F193" i="11"/>
  <c r="F194" i="11"/>
  <c r="F195" i="11"/>
  <c r="AR195" i="11" s="1"/>
  <c r="F196" i="11"/>
  <c r="AR196" i="11" s="1"/>
  <c r="F197" i="11"/>
  <c r="AR197" i="11" s="1"/>
  <c r="F198" i="11"/>
  <c r="AR198" i="11" s="1"/>
  <c r="F199" i="11"/>
  <c r="AR199" i="11" s="1"/>
  <c r="F200" i="11"/>
  <c r="F201" i="11"/>
  <c r="AR201" i="11" s="1"/>
  <c r="F202" i="11"/>
  <c r="AR202" i="11" s="1"/>
  <c r="F203" i="11"/>
  <c r="AR203" i="11" s="1"/>
  <c r="F204" i="11"/>
  <c r="F205" i="11"/>
  <c r="F206" i="11"/>
  <c r="F207" i="11"/>
  <c r="F208" i="11"/>
  <c r="AR208" i="11" s="1"/>
  <c r="F209" i="11"/>
  <c r="F210" i="11"/>
  <c r="AR210" i="11" s="1"/>
  <c r="F211" i="11"/>
  <c r="F212" i="11"/>
  <c r="F213" i="11"/>
  <c r="F214" i="11"/>
  <c r="AR214" i="11" s="1"/>
  <c r="F215" i="11"/>
  <c r="F216" i="11"/>
  <c r="AS216" i="11" s="1"/>
  <c r="F217" i="11"/>
  <c r="AS217" i="11" s="1"/>
  <c r="F218" i="11"/>
  <c r="AG218" i="11" s="1"/>
  <c r="F219" i="11"/>
  <c r="F220" i="11"/>
  <c r="L220" i="11" s="1"/>
  <c r="F221" i="11"/>
  <c r="L221" i="11" s="1"/>
  <c r="F222" i="11"/>
  <c r="AG222" i="11" s="1"/>
  <c r="F223" i="11"/>
  <c r="L223" i="11" s="1"/>
  <c r="F224" i="11"/>
  <c r="N224" i="11" s="1"/>
  <c r="F225" i="11"/>
  <c r="F226" i="11"/>
  <c r="F227" i="11"/>
  <c r="F228" i="11"/>
  <c r="N228" i="11" s="1"/>
  <c r="F229" i="11"/>
  <c r="AU229" i="11" s="1"/>
  <c r="F230" i="11"/>
  <c r="AR230" i="11" s="1"/>
  <c r="F231" i="11"/>
  <c r="AG231" i="11" s="1"/>
  <c r="F232" i="11"/>
  <c r="AR232" i="11" s="1"/>
  <c r="F233" i="11"/>
  <c r="AC233" i="11" s="1"/>
  <c r="F234" i="11"/>
  <c r="F235" i="11"/>
  <c r="AT235" i="11" s="1"/>
  <c r="F236" i="11"/>
  <c r="AC236" i="11" s="1"/>
  <c r="F237" i="11"/>
  <c r="F238" i="11"/>
  <c r="AR238" i="11" s="1"/>
  <c r="F239" i="11"/>
  <c r="F240" i="11"/>
  <c r="F241" i="11"/>
  <c r="AG241" i="11" s="1"/>
  <c r="F242" i="11"/>
  <c r="F243" i="11"/>
  <c r="F244" i="11"/>
  <c r="F245" i="11"/>
  <c r="F246" i="11"/>
  <c r="AC246" i="11" s="1"/>
  <c r="AC11" i="11" s="1"/>
  <c r="F247" i="11"/>
  <c r="AE16" i="11"/>
  <c r="K52" i="11"/>
  <c r="AM208" i="11"/>
  <c r="AC209" i="11"/>
  <c r="F14" i="11"/>
  <c r="AG14" i="11" s="1"/>
  <c r="AO242" i="11"/>
  <c r="AO240" i="11"/>
  <c r="AO238" i="11"/>
  <c r="AO232" i="11"/>
  <c r="AO230" i="11"/>
  <c r="AO227" i="11"/>
  <c r="AO215" i="11"/>
  <c r="AA25" i="11"/>
  <c r="AY9" i="11"/>
  <c r="AY10" i="11" s="1"/>
  <c r="AX9" i="11"/>
  <c r="AX10" i="11" s="1"/>
  <c r="AW9" i="11"/>
  <c r="AW11" i="11" s="1"/>
  <c r="AV9" i="11"/>
  <c r="AF9" i="11"/>
  <c r="I9" i="11"/>
  <c r="I10" i="11" s="1"/>
  <c r="H9" i="11"/>
  <c r="H11" i="11" s="1"/>
  <c r="U78" i="11" l="1"/>
  <c r="AQ87" i="11"/>
  <c r="AR87" i="11"/>
  <c r="AP182" i="11"/>
  <c r="AR182" i="11"/>
  <c r="AQ227" i="11"/>
  <c r="AR227" i="11"/>
  <c r="AQ215" i="11"/>
  <c r="AR215" i="11"/>
  <c r="X191" i="11"/>
  <c r="AR191" i="11"/>
  <c r="AQ119" i="11"/>
  <c r="AR119" i="11"/>
  <c r="AJ47" i="11"/>
  <c r="AR47" i="11"/>
  <c r="AD194" i="11"/>
  <c r="AR194" i="11"/>
  <c r="AQ193" i="11"/>
  <c r="AR193" i="11"/>
  <c r="AQ240" i="11"/>
  <c r="AR240" i="11"/>
  <c r="AD192" i="11"/>
  <c r="AO190" i="11"/>
  <c r="AR190" i="11"/>
  <c r="AO166" i="11"/>
  <c r="AR166" i="11"/>
  <c r="AQ207" i="11"/>
  <c r="AR207" i="11"/>
  <c r="AS39" i="11"/>
  <c r="AR39" i="11"/>
  <c r="AG242" i="11"/>
  <c r="AR242" i="11"/>
  <c r="AQ204" i="11"/>
  <c r="AR204" i="11"/>
  <c r="AC105" i="11"/>
  <c r="AR105" i="11"/>
  <c r="AQ200" i="11"/>
  <c r="AR200" i="11"/>
  <c r="AD140" i="11"/>
  <c r="AR140" i="11"/>
  <c r="AQ80" i="11"/>
  <c r="AR80" i="11"/>
  <c r="AU68" i="11"/>
  <c r="AR68" i="11"/>
  <c r="Z56" i="11"/>
  <c r="AR56" i="11"/>
  <c r="AO97" i="11"/>
  <c r="AR97" i="11"/>
  <c r="AP212" i="11"/>
  <c r="AR212" i="11"/>
  <c r="AP211" i="11"/>
  <c r="AR211" i="11"/>
  <c r="AC103" i="11"/>
  <c r="AR103" i="11"/>
  <c r="AB206" i="11"/>
  <c r="AR206" i="11"/>
  <c r="AQ188" i="11"/>
  <c r="AR188" i="11"/>
  <c r="AE18" i="11"/>
  <c r="AR18" i="11"/>
  <c r="AP161" i="11"/>
  <c r="AR161" i="11"/>
  <c r="AA101" i="11"/>
  <c r="AR101" i="11"/>
  <c r="AS74" i="11"/>
  <c r="AU74" i="11"/>
  <c r="AP62" i="11"/>
  <c r="AU62" i="11"/>
  <c r="AU30" i="11"/>
  <c r="AP169" i="11"/>
  <c r="AT169" i="11"/>
  <c r="AP235" i="11"/>
  <c r="N157" i="11"/>
  <c r="AS157" i="11"/>
  <c r="AP145" i="11"/>
  <c r="AS145" i="11"/>
  <c r="R153" i="11"/>
  <c r="AS153" i="11"/>
  <c r="AP158" i="11"/>
  <c r="AS158" i="11"/>
  <c r="AA72" i="11"/>
  <c r="AS72" i="11"/>
  <c r="AG32" i="11"/>
  <c r="AB32" i="11"/>
  <c r="I11" i="11"/>
  <c r="AQ210" i="11"/>
  <c r="AG239" i="11"/>
  <c r="AQ155" i="11"/>
  <c r="AQ95" i="11"/>
  <c r="AQ238" i="11"/>
  <c r="M178" i="11"/>
  <c r="N94" i="11"/>
  <c r="AI226" i="11"/>
  <c r="AM214" i="11"/>
  <c r="P202" i="11"/>
  <c r="N237" i="11"/>
  <c r="AH225" i="11"/>
  <c r="AA213" i="11"/>
  <c r="AQ189" i="11"/>
  <c r="AP165" i="11"/>
  <c r="N93" i="11"/>
  <c r="AG21" i="11"/>
  <c r="AQ175" i="11"/>
  <c r="AP175" i="11"/>
  <c r="AQ165" i="11"/>
  <c r="K175" i="11"/>
  <c r="R175" i="11"/>
  <c r="AM86" i="11"/>
  <c r="AP86" i="11"/>
  <c r="AD66" i="11"/>
  <c r="AQ66" i="11"/>
  <c r="AD62" i="11"/>
  <c r="K92" i="11"/>
  <c r="P92" i="11"/>
  <c r="AA215" i="11"/>
  <c r="AQ158" i="11"/>
  <c r="R92" i="11"/>
  <c r="AP200" i="11"/>
  <c r="P116" i="11"/>
  <c r="W127" i="11"/>
  <c r="Z116" i="11"/>
  <c r="N140" i="11"/>
  <c r="AA229" i="11"/>
  <c r="AG62" i="11"/>
  <c r="AQ144" i="11"/>
  <c r="O144" i="11"/>
  <c r="AP197" i="11"/>
  <c r="AO197" i="11"/>
  <c r="AQ232" i="11"/>
  <c r="Q184" i="11"/>
  <c r="AB184" i="11"/>
  <c r="Z184" i="11"/>
  <c r="AC112" i="11"/>
  <c r="Q112" i="11"/>
  <c r="M219" i="11"/>
  <c r="L219" i="11"/>
  <c r="O94" i="11"/>
  <c r="Y32" i="11"/>
  <c r="U150" i="11"/>
  <c r="AA56" i="11"/>
  <c r="AO62" i="11"/>
  <c r="AQ143" i="11"/>
  <c r="AO150" i="11"/>
  <c r="R90" i="11"/>
  <c r="AA143" i="11"/>
  <c r="AD202" i="11"/>
  <c r="AD56" i="11"/>
  <c r="AT62" i="11"/>
  <c r="O127" i="11"/>
  <c r="AD238" i="11"/>
  <c r="AC90" i="11"/>
  <c r="AO143" i="11"/>
  <c r="AG56" i="11"/>
  <c r="AP56" i="11"/>
  <c r="AP238" i="11"/>
  <c r="AP155" i="11"/>
  <c r="K155" i="11"/>
  <c r="AA210" i="11"/>
  <c r="AH227" i="11"/>
  <c r="N155" i="11"/>
  <c r="AO210" i="11"/>
  <c r="N161" i="11"/>
  <c r="X32" i="11"/>
  <c r="N90" i="11"/>
  <c r="K143" i="11"/>
  <c r="R155" i="11"/>
  <c r="AP227" i="11"/>
  <c r="R114" i="11"/>
  <c r="AD134" i="11"/>
  <c r="K157" i="11"/>
  <c r="T207" i="11"/>
  <c r="AY11" i="11"/>
  <c r="AA32" i="11"/>
  <c r="L59" i="11"/>
  <c r="AP78" i="11"/>
  <c r="AP114" i="11"/>
  <c r="AO119" i="11"/>
  <c r="AA127" i="11"/>
  <c r="N153" i="11"/>
  <c r="AO207" i="11"/>
  <c r="Y235" i="11"/>
  <c r="AE32" i="11"/>
  <c r="AE59" i="11"/>
  <c r="N86" i="11"/>
  <c r="AQ114" i="11"/>
  <c r="X212" i="11"/>
  <c r="AH235" i="11"/>
  <c r="S86" i="11"/>
  <c r="Z94" i="11"/>
  <c r="AO103" i="11"/>
  <c r="AO110" i="11"/>
  <c r="AP193" i="11"/>
  <c r="N204" i="11"/>
  <c r="M218" i="11"/>
  <c r="Q224" i="11"/>
  <c r="Z72" i="11"/>
  <c r="AE80" i="11"/>
  <c r="X86" i="11"/>
  <c r="AH94" i="11"/>
  <c r="AP103" i="11"/>
  <c r="AP110" i="11"/>
  <c r="O200" i="11"/>
  <c r="Q204" i="11"/>
  <c r="O218" i="11"/>
  <c r="AO80" i="11"/>
  <c r="Y86" i="11"/>
  <c r="AQ103" i="11"/>
  <c r="AQ110" i="11"/>
  <c r="AO138" i="11"/>
  <c r="X200" i="11"/>
  <c r="Y204" i="11"/>
  <c r="Z218" i="11"/>
  <c r="O62" i="11"/>
  <c r="P66" i="11"/>
  <c r="AP80" i="11"/>
  <c r="AG86" i="11"/>
  <c r="Z130" i="11"/>
  <c r="AP138" i="11"/>
  <c r="AD189" i="11"/>
  <c r="AD200" i="11"/>
  <c r="AA204" i="11"/>
  <c r="AD218" i="11"/>
  <c r="AC226" i="11"/>
  <c r="W62" i="11"/>
  <c r="AG66" i="11"/>
  <c r="AJ86" i="11"/>
  <c r="AO189" i="11"/>
  <c r="AP204" i="11"/>
  <c r="X62" i="11"/>
  <c r="AP66" i="11"/>
  <c r="AP189" i="11"/>
  <c r="K215" i="11"/>
  <c r="AX11" i="11"/>
  <c r="AH78" i="11"/>
  <c r="AP203" i="11"/>
  <c r="AD203" i="11"/>
  <c r="P203" i="11"/>
  <c r="AQ203" i="11"/>
  <c r="AO203" i="11"/>
  <c r="X203" i="11"/>
  <c r="AI234" i="11"/>
  <c r="N234" i="11"/>
  <c r="AC234" i="11"/>
  <c r="AE50" i="11"/>
  <c r="K50" i="11"/>
  <c r="L50" i="11"/>
  <c r="AP154" i="11"/>
  <c r="R154" i="11"/>
  <c r="K154" i="11"/>
  <c r="AQ154" i="11"/>
  <c r="AO154" i="11"/>
  <c r="N154" i="11"/>
  <c r="X54" i="11"/>
  <c r="M54" i="11"/>
  <c r="P54" i="11"/>
  <c r="AI25" i="11"/>
  <c r="AH25" i="11"/>
  <c r="AG25" i="11"/>
  <c r="AC25" i="11"/>
  <c r="AU25" i="11"/>
  <c r="AB25" i="11"/>
  <c r="X25" i="11"/>
  <c r="AQ25" i="11"/>
  <c r="O25" i="11"/>
  <c r="AO25" i="11"/>
  <c r="AP25" i="11"/>
  <c r="AJ25" i="11"/>
  <c r="U25" i="11"/>
  <c r="K25" i="11"/>
  <c r="AQ39" i="11"/>
  <c r="AP39" i="11"/>
  <c r="AO39" i="11"/>
  <c r="Z39" i="11"/>
  <c r="AB39" i="11"/>
  <c r="AA39" i="11"/>
  <c r="M39" i="11"/>
  <c r="N39" i="11"/>
  <c r="AP115" i="11"/>
  <c r="AI115" i="11"/>
  <c r="AH115" i="11"/>
  <c r="R115" i="11"/>
  <c r="K115" i="11"/>
  <c r="AQ115" i="11"/>
  <c r="AC115" i="11"/>
  <c r="N115" i="11"/>
  <c r="W68" i="11"/>
  <c r="P68" i="11"/>
  <c r="AP68" i="11"/>
  <c r="AO68" i="11"/>
  <c r="AE68" i="11"/>
  <c r="X68" i="11"/>
  <c r="L68" i="11"/>
  <c r="U68" i="11"/>
  <c r="M68" i="11"/>
  <c r="N156" i="11"/>
  <c r="K156" i="11"/>
  <c r="N113" i="11"/>
  <c r="AQ113" i="11"/>
  <c r="AP113" i="11"/>
  <c r="AJ113" i="11"/>
  <c r="AC113" i="11"/>
  <c r="AJ159" i="11"/>
  <c r="AE159" i="11"/>
  <c r="Y159" i="11"/>
  <c r="W159" i="11"/>
  <c r="L159" i="11"/>
  <c r="X159" i="11"/>
  <c r="P159" i="11"/>
  <c r="AQ195" i="11"/>
  <c r="AO195" i="11"/>
  <c r="Y195" i="11"/>
  <c r="O195" i="11"/>
  <c r="AP195" i="11"/>
  <c r="AD195" i="11"/>
  <c r="X195" i="11"/>
  <c r="M45" i="11"/>
  <c r="AE160" i="11"/>
  <c r="X160" i="11"/>
  <c r="Y160" i="11"/>
  <c r="L160" i="11"/>
  <c r="AM181" i="11"/>
  <c r="AA181" i="11"/>
  <c r="Y181" i="11"/>
  <c r="K181" i="11"/>
  <c r="AO18" i="11"/>
  <c r="AQ107" i="11"/>
  <c r="AP107" i="11"/>
  <c r="AM107" i="11"/>
  <c r="AG107" i="11"/>
  <c r="AO107" i="11"/>
  <c r="AI107" i="11"/>
  <c r="AP18" i="11"/>
  <c r="AC107" i="11"/>
  <c r="AQ191" i="11"/>
  <c r="AO191" i="11"/>
  <c r="AB191" i="11"/>
  <c r="AP191" i="11"/>
  <c r="U47" i="11"/>
  <c r="T47" i="11"/>
  <c r="Q47" i="11"/>
  <c r="O47" i="11"/>
  <c r="AO47" i="11"/>
  <c r="AQ47" i="11"/>
  <c r="N47" i="11"/>
  <c r="AP47" i="11"/>
  <c r="L47" i="11"/>
  <c r="AH47" i="11"/>
  <c r="H10" i="11"/>
  <c r="AP30" i="11"/>
  <c r="AO30" i="11"/>
  <c r="AM30" i="11"/>
  <c r="AL30" i="11"/>
  <c r="AJ30" i="11"/>
  <c r="AC30" i="11"/>
  <c r="AG30" i="11"/>
  <c r="AA47" i="11"/>
  <c r="AQ97" i="11"/>
  <c r="AP97" i="11"/>
  <c r="N97" i="11"/>
  <c r="AP167" i="11"/>
  <c r="AA167" i="11"/>
  <c r="AC173" i="11"/>
  <c r="N173" i="11"/>
  <c r="K173" i="11"/>
  <c r="R177" i="11"/>
  <c r="N177" i="11"/>
  <c r="K177" i="11"/>
  <c r="AQ177" i="11"/>
  <c r="AP177" i="11"/>
  <c r="AD191" i="11"/>
  <c r="Q88" i="11"/>
  <c r="AE88" i="11"/>
  <c r="L88" i="11"/>
  <c r="AC117" i="11"/>
  <c r="O117" i="11"/>
  <c r="AN129" i="11"/>
  <c r="Z129" i="11"/>
  <c r="AC136" i="11"/>
  <c r="K136" i="11"/>
  <c r="AQ167" i="11"/>
  <c r="Q173" i="11"/>
  <c r="AO177" i="11"/>
  <c r="AO244" i="11"/>
  <c r="W244" i="11"/>
  <c r="AE244" i="11"/>
  <c r="L244" i="11"/>
  <c r="AP101" i="11"/>
  <c r="AQ101" i="11"/>
  <c r="AO101" i="11"/>
  <c r="AQ180" i="11"/>
  <c r="K180" i="11"/>
  <c r="AA205" i="11"/>
  <c r="AO205" i="11"/>
  <c r="AD205" i="11"/>
  <c r="O170" i="11"/>
  <c r="K170" i="11"/>
  <c r="Y170" i="11"/>
  <c r="X170" i="11"/>
  <c r="W170" i="11"/>
  <c r="AQ139" i="11"/>
  <c r="AA139" i="11"/>
  <c r="AQ68" i="11"/>
  <c r="L85" i="11"/>
  <c r="AP139" i="11"/>
  <c r="AQ196" i="11"/>
  <c r="AO196" i="11"/>
  <c r="X196" i="11"/>
  <c r="AP196" i="11"/>
  <c r="AD196" i="11"/>
  <c r="T196" i="11"/>
  <c r="P85" i="11"/>
  <c r="O196" i="11"/>
  <c r="AR14" i="11"/>
  <c r="AQ14" i="11"/>
  <c r="AP14" i="11"/>
  <c r="AO14" i="11"/>
  <c r="AA30" i="11"/>
  <c r="AE47" i="11"/>
  <c r="AQ30" i="11"/>
  <c r="AG47" i="11"/>
  <c r="AQ72" i="11"/>
  <c r="AM72" i="11"/>
  <c r="Q72" i="11"/>
  <c r="P72" i="11"/>
  <c r="M72" i="11"/>
  <c r="L72" i="11"/>
  <c r="AP72" i="11"/>
  <c r="AA89" i="11"/>
  <c r="Q89" i="11"/>
  <c r="N89" i="11"/>
  <c r="M89" i="11"/>
  <c r="AQ98" i="11"/>
  <c r="AP98" i="11"/>
  <c r="AO98" i="11"/>
  <c r="R117" i="11"/>
  <c r="AP137" i="11"/>
  <c r="N137" i="11"/>
  <c r="AQ137" i="11"/>
  <c r="Z137" i="11"/>
  <c r="K137" i="11"/>
  <c r="AJ173" i="11"/>
  <c r="K244" i="11"/>
  <c r="AP74" i="11"/>
  <c r="T74" i="11"/>
  <c r="P74" i="11"/>
  <c r="O74" i="11"/>
  <c r="N74" i="11"/>
  <c r="AQ104" i="11"/>
  <c r="AO104" i="11"/>
  <c r="AC104" i="11"/>
  <c r="AP104" i="11"/>
  <c r="AO85" i="11"/>
  <c r="AH85" i="11"/>
  <c r="U85" i="11"/>
  <c r="AQ230" i="11"/>
  <c r="AP230" i="11"/>
  <c r="AH230" i="11"/>
  <c r="AJ104" i="11"/>
  <c r="AQ198" i="11"/>
  <c r="AP198" i="11"/>
  <c r="AO198" i="11"/>
  <c r="X198" i="11"/>
  <c r="AQ217" i="11"/>
  <c r="AG217" i="11"/>
  <c r="AA217" i="11"/>
  <c r="O217" i="11"/>
  <c r="AP217" i="11"/>
  <c r="AD217" i="11"/>
  <c r="Z217" i="11"/>
  <c r="AE23" i="11"/>
  <c r="Z23" i="11"/>
  <c r="X23" i="11"/>
  <c r="M23" i="11"/>
  <c r="L23" i="11"/>
  <c r="AP164" i="11"/>
  <c r="AA164" i="11"/>
  <c r="AQ164" i="11"/>
  <c r="AE164" i="11"/>
  <c r="Y164" i="11"/>
  <c r="L164" i="11"/>
  <c r="AC18" i="11"/>
  <c r="X18" i="11"/>
  <c r="W18" i="11"/>
  <c r="L18" i="11"/>
  <c r="AQ18" i="11"/>
  <c r="Q91" i="11"/>
  <c r="N91" i="11"/>
  <c r="AH91" i="11"/>
  <c r="R91" i="11"/>
  <c r="P91" i="11"/>
  <c r="K91" i="11"/>
  <c r="R180" i="11"/>
  <c r="AP199" i="11"/>
  <c r="AD199" i="11"/>
  <c r="O199" i="11"/>
  <c r="AQ199" i="11"/>
  <c r="X199" i="11"/>
  <c r="AO199" i="11"/>
  <c r="U74" i="11"/>
  <c r="AQ74" i="11"/>
  <c r="AV11" i="11"/>
  <c r="AV10" i="11"/>
  <c r="X78" i="11"/>
  <c r="Q78" i="11"/>
  <c r="O78" i="11"/>
  <c r="AQ78" i="11"/>
  <c r="AJ78" i="11"/>
  <c r="K16" i="11"/>
  <c r="L16" i="11"/>
  <c r="AQ32" i="11"/>
  <c r="U32" i="11"/>
  <c r="AP32" i="11"/>
  <c r="Q32" i="11"/>
  <c r="AO32" i="11"/>
  <c r="O32" i="11"/>
  <c r="AM32" i="11"/>
  <c r="N32" i="11"/>
  <c r="AL32" i="11"/>
  <c r="L32" i="11"/>
  <c r="AH32" i="11"/>
  <c r="AI32" i="11"/>
  <c r="J32" i="11"/>
  <c r="J9" i="11" s="1"/>
  <c r="J11" i="11" s="1"/>
  <c r="AC32" i="11"/>
  <c r="AH59" i="11"/>
  <c r="P59" i="11"/>
  <c r="AE72" i="11"/>
  <c r="AC78" i="11"/>
  <c r="AQ169" i="11"/>
  <c r="AO169" i="11"/>
  <c r="N169" i="11"/>
  <c r="AG169" i="11"/>
  <c r="AB198" i="11"/>
  <c r="AC128" i="11"/>
  <c r="AA128" i="11"/>
  <c r="Q128" i="11"/>
  <c r="K128" i="11"/>
  <c r="AP142" i="11"/>
  <c r="AA142" i="11"/>
  <c r="AQ149" i="11"/>
  <c r="AO149" i="11"/>
  <c r="U149" i="11"/>
  <c r="AA208" i="11"/>
  <c r="N208" i="11"/>
  <c r="AP208" i="11"/>
  <c r="AQ214" i="11"/>
  <c r="AO214" i="11"/>
  <c r="AG214" i="11"/>
  <c r="AP216" i="11"/>
  <c r="AM216" i="11"/>
  <c r="N216" i="11"/>
  <c r="AQ133" i="11"/>
  <c r="Z133" i="11"/>
  <c r="AQ151" i="11"/>
  <c r="AP151" i="11"/>
  <c r="AO151" i="11"/>
  <c r="T151" i="11"/>
  <c r="AO162" i="11"/>
  <c r="AD162" i="11"/>
  <c r="Y162" i="11"/>
  <c r="U162" i="11"/>
  <c r="N162" i="11"/>
  <c r="AQ194" i="11"/>
  <c r="AP194" i="11"/>
  <c r="AO194" i="11"/>
  <c r="AB194" i="11"/>
  <c r="AO211" i="11"/>
  <c r="U211" i="11"/>
  <c r="T211" i="11"/>
  <c r="AO56" i="11"/>
  <c r="AC62" i="11"/>
  <c r="AI90" i="11"/>
  <c r="N128" i="11"/>
  <c r="K133" i="11"/>
  <c r="AQ140" i="11"/>
  <c r="AO140" i="11"/>
  <c r="AO142" i="11"/>
  <c r="K149" i="11"/>
  <c r="AK149" i="11" s="1"/>
  <c r="AK151" i="11"/>
  <c r="AP157" i="11"/>
  <c r="Q157" i="11"/>
  <c r="Q162" i="11"/>
  <c r="X194" i="11"/>
  <c r="AB208" i="11"/>
  <c r="O211" i="11"/>
  <c r="AA214" i="11"/>
  <c r="AQ216" i="11"/>
  <c r="AC235" i="11"/>
  <c r="AA235" i="11"/>
  <c r="Z235" i="11"/>
  <c r="AQ142" i="11"/>
  <c r="AD201" i="11"/>
  <c r="X201" i="11"/>
  <c r="O201" i="11"/>
  <c r="Y245" i="11"/>
  <c r="X245" i="11"/>
  <c r="W245" i="11"/>
  <c r="AM245" i="11"/>
  <c r="AD95" i="11"/>
  <c r="AN111" i="11"/>
  <c r="AD111" i="11"/>
  <c r="Y111" i="11"/>
  <c r="W111" i="11"/>
  <c r="AQ146" i="11"/>
  <c r="AP146" i="11"/>
  <c r="AO146" i="11"/>
  <c r="AB192" i="11"/>
  <c r="AO201" i="11"/>
  <c r="AQ211" i="11"/>
  <c r="L245" i="11"/>
  <c r="AJ62" i="11"/>
  <c r="O86" i="11"/>
  <c r="AQ86" i="11"/>
  <c r="AO86" i="11"/>
  <c r="L87" i="11"/>
  <c r="Z93" i="11"/>
  <c r="O111" i="11"/>
  <c r="AI114" i="11"/>
  <c r="AH114" i="11"/>
  <c r="AC114" i="11"/>
  <c r="N114" i="11"/>
  <c r="AQ116" i="11"/>
  <c r="AP116" i="11"/>
  <c r="AD116" i="11"/>
  <c r="R116" i="11"/>
  <c r="N116" i="11"/>
  <c r="AP119" i="11"/>
  <c r="Q138" i="11"/>
  <c r="N138" i="11"/>
  <c r="AQ138" i="11"/>
  <c r="AP140" i="11"/>
  <c r="AM146" i="11"/>
  <c r="AP149" i="11"/>
  <c r="Z157" i="11"/>
  <c r="AQ162" i="11"/>
  <c r="AA165" i="11"/>
  <c r="N165" i="11"/>
  <c r="AQ168" i="11"/>
  <c r="AP168" i="11"/>
  <c r="AO168" i="11"/>
  <c r="AA168" i="11"/>
  <c r="Q178" i="11"/>
  <c r="T197" i="11"/>
  <c r="AQ197" i="11"/>
  <c r="AP201" i="11"/>
  <c r="AQ208" i="11"/>
  <c r="AC245" i="11"/>
  <c r="AP95" i="11"/>
  <c r="AO95" i="11"/>
  <c r="AA95" i="11"/>
  <c r="AP133" i="11"/>
  <c r="T149" i="11"/>
  <c r="X162" i="11"/>
  <c r="AQ182" i="11"/>
  <c r="AO182" i="11"/>
  <c r="X192" i="11"/>
  <c r="AP192" i="11"/>
  <c r="AQ206" i="11"/>
  <c r="AO206" i="11"/>
  <c r="U206" i="11"/>
  <c r="M242" i="11"/>
  <c r="AP242" i="11"/>
  <c r="K93" i="11"/>
  <c r="AP105" i="11"/>
  <c r="AP162" i="11"/>
  <c r="N182" i="11"/>
  <c r="T206" i="11"/>
  <c r="AO208" i="11"/>
  <c r="AP214" i="11"/>
  <c r="Q228" i="11"/>
  <c r="P242" i="11"/>
  <c r="AL62" i="11"/>
  <c r="M86" i="11"/>
  <c r="S87" i="11"/>
  <c r="AB93" i="11"/>
  <c r="AO105" i="11"/>
  <c r="X111" i="11"/>
  <c r="K114" i="11"/>
  <c r="K116" i="11"/>
  <c r="P119" i="11"/>
  <c r="AD130" i="11"/>
  <c r="AA130" i="11"/>
  <c r="Z134" i="11"/>
  <c r="AA138" i="11"/>
  <c r="AQ157" i="11"/>
  <c r="AO165" i="11"/>
  <c r="AC168" i="11"/>
  <c r="Q172" i="11"/>
  <c r="N172" i="11"/>
  <c r="M172" i="11"/>
  <c r="AO192" i="11"/>
  <c r="U197" i="11"/>
  <c r="AQ201" i="11"/>
  <c r="AP206" i="11"/>
  <c r="AQ235" i="11"/>
  <c r="AE245" i="11"/>
  <c r="N118" i="11"/>
  <c r="K118" i="11"/>
  <c r="AA178" i="11"/>
  <c r="N178" i="11"/>
  <c r="AQ56" i="11"/>
  <c r="AW10" i="11"/>
  <c r="AM62" i="11"/>
  <c r="T87" i="11"/>
  <c r="AQ105" i="11"/>
  <c r="AP111" i="11"/>
  <c r="N127" i="11"/>
  <c r="AD127" i="11"/>
  <c r="K150" i="11"/>
  <c r="AQ150" i="11"/>
  <c r="AQ153" i="11"/>
  <c r="AP153" i="11"/>
  <c r="AH153" i="11"/>
  <c r="P153" i="11"/>
  <c r="K153" i="11"/>
  <c r="Q158" i="11"/>
  <c r="K158" i="11"/>
  <c r="AO161" i="11"/>
  <c r="AD161" i="11"/>
  <c r="AA161" i="11"/>
  <c r="AQ190" i="11"/>
  <c r="AP190" i="11"/>
  <c r="AA190" i="11"/>
  <c r="AQ192" i="11"/>
  <c r="AQ202" i="11"/>
  <c r="AP202" i="11"/>
  <c r="AO202" i="11"/>
  <c r="X202" i="11"/>
  <c r="AQ212" i="11"/>
  <c r="AO212" i="11"/>
  <c r="W212" i="11"/>
  <c r="AP232" i="11"/>
  <c r="AQ242" i="11"/>
  <c r="AJ245" i="11"/>
  <c r="M80" i="11"/>
  <c r="K80" i="11"/>
  <c r="AE87" i="11"/>
  <c r="AP106" i="11"/>
  <c r="AO106" i="11"/>
  <c r="AJ106" i="11"/>
  <c r="AP109" i="11"/>
  <c r="AC109" i="11"/>
  <c r="AQ111" i="11"/>
  <c r="AP135" i="11"/>
  <c r="AO141" i="11"/>
  <c r="AA141" i="11"/>
  <c r="N141" i="11"/>
  <c r="AP147" i="11"/>
  <c r="AA147" i="11"/>
  <c r="AQ163" i="11"/>
  <c r="AB163" i="11"/>
  <c r="Z163" i="11"/>
  <c r="AP188" i="11"/>
  <c r="R188" i="11"/>
  <c r="AB193" i="11"/>
  <c r="Z193" i="11"/>
  <c r="X193" i="11"/>
  <c r="AP207" i="11"/>
  <c r="V207" i="11"/>
  <c r="V9" i="11" s="1"/>
  <c r="Z210" i="11"/>
  <c r="AP210" i="11"/>
  <c r="Q240" i="11"/>
  <c r="M240" i="11"/>
  <c r="AP240" i="11"/>
  <c r="AE243" i="11"/>
  <c r="AA243" i="11"/>
  <c r="P56" i="11"/>
  <c r="AQ62" i="11"/>
  <c r="L80" i="11"/>
  <c r="AO87" i="11"/>
  <c r="K94" i="11"/>
  <c r="S96" i="11"/>
  <c r="AC106" i="11"/>
  <c r="AO109" i="11"/>
  <c r="AA112" i="11"/>
  <c r="N112" i="11"/>
  <c r="AD135" i="11"/>
  <c r="AP141" i="11"/>
  <c r="AO147" i="11"/>
  <c r="AA163" i="11"/>
  <c r="AQ166" i="11"/>
  <c r="AP166" i="11"/>
  <c r="X166" i="11"/>
  <c r="K184" i="11"/>
  <c r="AA184" i="11"/>
  <c r="K188" i="11"/>
  <c r="P193" i="11"/>
  <c r="AJ236" i="11"/>
  <c r="AG240" i="11"/>
  <c r="L243" i="11"/>
  <c r="O246" i="11"/>
  <c r="N62" i="11"/>
  <c r="AA80" i="11"/>
  <c r="AP87" i="11"/>
  <c r="K90" i="11"/>
  <c r="AQ106" i="11"/>
  <c r="AQ109" i="11"/>
  <c r="K112" i="11"/>
  <c r="AQ135" i="11"/>
  <c r="AQ141" i="11"/>
  <c r="AP144" i="11"/>
  <c r="AO144" i="11"/>
  <c r="AC144" i="11"/>
  <c r="AQ147" i="11"/>
  <c r="AP150" i="11"/>
  <c r="AQ161" i="11"/>
  <c r="AP163" i="11"/>
  <c r="N166" i="11"/>
  <c r="N184" i="11"/>
  <c r="AO188" i="11"/>
  <c r="AO193" i="11"/>
  <c r="U207" i="11"/>
  <c r="AM210" i="11"/>
  <c r="AP215" i="11"/>
  <c r="O222" i="11"/>
  <c r="AI233" i="11"/>
  <c r="AM240" i="11"/>
  <c r="N247" i="11"/>
  <c r="K247" i="11"/>
  <c r="AP143" i="11"/>
  <c r="AO155" i="11"/>
  <c r="AO200" i="11"/>
  <c r="Z204" i="11"/>
  <c r="AA218" i="11"/>
  <c r="AO204" i="11"/>
  <c r="P11" i="11" l="1" a="1"/>
  <c r="P11" i="11" s="1"/>
  <c r="Q11" i="11"/>
  <c r="O11" i="11"/>
  <c r="AJ229" i="11"/>
  <c r="AJ9" i="11" s="1"/>
  <c r="AU9" i="11"/>
  <c r="AT9" i="11"/>
  <c r="AQ229" i="11"/>
  <c r="P229" i="11"/>
  <c r="P9" i="11" s="1"/>
  <c r="P10" i="11" s="1"/>
  <c r="AB229" i="11"/>
  <c r="AB9" i="11" s="1"/>
  <c r="AN9" i="11"/>
  <c r="AN10" i="11" s="1"/>
  <c r="N229" i="11"/>
  <c r="N9" i="11" s="1"/>
  <c r="AG9" i="11"/>
  <c r="AG10" i="11" s="1"/>
  <c r="R9" i="11"/>
  <c r="R11" i="11" s="1"/>
  <c r="AE9" i="11"/>
  <c r="AE11" i="11" s="1"/>
  <c r="AD9" i="11"/>
  <c r="AD11" i="11" s="1"/>
  <c r="AK9" i="11"/>
  <c r="AK10" i="11" s="1"/>
  <c r="AL9" i="11"/>
  <c r="AL10" i="11" s="1"/>
  <c r="W9" i="11"/>
  <c r="W10" i="11" s="1"/>
  <c r="Y9" i="11"/>
  <c r="Y10" i="11" s="1"/>
  <c r="S9" i="11"/>
  <c r="AS9" i="11"/>
  <c r="AA9" i="11"/>
  <c r="AO9" i="11"/>
  <c r="AM9" i="11"/>
  <c r="T9" i="11"/>
  <c r="Q9" i="11"/>
  <c r="Q10" i="11" s="1"/>
  <c r="AR9" i="11"/>
  <c r="J10" i="11"/>
  <c r="L9" i="11"/>
  <c r="O9" i="11"/>
  <c r="O10" i="11" s="1"/>
  <c r="K9" i="11"/>
  <c r="K11" i="11" s="1"/>
  <c r="U9" i="11"/>
  <c r="AH9" i="11"/>
  <c r="X9" i="11"/>
  <c r="AC9" i="11"/>
  <c r="AI9" i="11"/>
  <c r="Z9" i="11"/>
  <c r="V10" i="11"/>
  <c r="V11" i="11"/>
  <c r="M9" i="11"/>
  <c r="AK11" i="11" l="1"/>
  <c r="AN11" i="11"/>
  <c r="AE10" i="11"/>
  <c r="R10" i="11"/>
  <c r="AG11" i="11"/>
  <c r="AD10" i="11"/>
  <c r="Y11" i="11"/>
  <c r="AL11" i="11"/>
  <c r="W11" i="11"/>
  <c r="AC10" i="11"/>
  <c r="T11" i="11"/>
  <c r="T10" i="11"/>
  <c r="AH10" i="11"/>
  <c r="AH11" i="11"/>
  <c r="M10" i="11"/>
  <c r="M11" i="11"/>
  <c r="N11" i="11"/>
  <c r="N10" i="11"/>
  <c r="X11" i="11"/>
  <c r="X10" i="11"/>
  <c r="U10" i="11"/>
  <c r="U11" i="11"/>
  <c r="Z11" i="11"/>
  <c r="Z10" i="11"/>
  <c r="AQ9" i="11"/>
  <c r="AP9" i="11"/>
  <c r="K10" i="11"/>
  <c r="AO11" i="11"/>
  <c r="AO10" i="11"/>
  <c r="AI10" i="11"/>
  <c r="AI11" i="11"/>
  <c r="L11" i="11"/>
  <c r="L10" i="11"/>
  <c r="AA11" i="11"/>
  <c r="AA10" i="11"/>
  <c r="S11" i="11"/>
  <c r="S10" i="11"/>
  <c r="AM11" i="11"/>
  <c r="AM10" i="11"/>
  <c r="AJ10" i="11"/>
  <c r="AJ11" i="11"/>
  <c r="AB11" i="11"/>
  <c r="AB10" i="11"/>
  <c r="H242" i="2"/>
  <c r="I242" i="2" s="1"/>
  <c r="AU242" i="2" s="1"/>
  <c r="H243" i="2"/>
  <c r="I243" i="2" s="1"/>
  <c r="H244" i="2"/>
  <c r="I244" i="2" s="1"/>
  <c r="AR242" i="2"/>
  <c r="H234" i="2"/>
  <c r="I234" i="2" s="1"/>
  <c r="Q234" i="2" s="1"/>
  <c r="H235" i="2"/>
  <c r="I235" i="2" s="1"/>
  <c r="AK235" i="2" s="1"/>
  <c r="H236" i="2"/>
  <c r="I236" i="2" s="1"/>
  <c r="AM236" i="2" s="1"/>
  <c r="H237" i="2"/>
  <c r="I237" i="2" s="1"/>
  <c r="Q237" i="2" s="1"/>
  <c r="H233" i="2"/>
  <c r="I233" i="2" s="1"/>
  <c r="AL233" i="2" s="1"/>
  <c r="AY9" i="2"/>
  <c r="AY11" i="2" s="1"/>
  <c r="AZ9" i="2"/>
  <c r="AZ11" i="2" s="1"/>
  <c r="BA9" i="2"/>
  <c r="BA11" i="2" s="1"/>
  <c r="BB9" i="2"/>
  <c r="BB11" i="2" s="1"/>
  <c r="L9" i="2"/>
  <c r="L11" i="2" s="1"/>
  <c r="AI9" i="2"/>
  <c r="K9" i="2"/>
  <c r="K11" i="2" s="1"/>
  <c r="AF235" i="2" l="1"/>
  <c r="AW235" i="2"/>
  <c r="AF233" i="2"/>
  <c r="P242" i="2"/>
  <c r="AF234" i="2"/>
  <c r="AJ242" i="2"/>
  <c r="AL234" i="2"/>
  <c r="AS235" i="2"/>
  <c r="AT235" i="2"/>
  <c r="AF236" i="2"/>
  <c r="AD235" i="2"/>
  <c r="S242" i="2"/>
  <c r="AB235" i="2"/>
  <c r="AS242" i="2"/>
  <c r="AC235" i="2"/>
  <c r="AT242" i="2"/>
  <c r="AP11" i="11"/>
  <c r="AP10" i="11"/>
  <c r="AQ11" i="11"/>
  <c r="AQ10" i="11"/>
  <c r="L10" i="2"/>
  <c r="K10" i="2"/>
  <c r="H208" i="2"/>
  <c r="I208" i="2" s="1"/>
  <c r="H231" i="2"/>
  <c r="I231" i="2" s="1"/>
  <c r="AJ231" i="2" s="1"/>
  <c r="H238" i="2"/>
  <c r="I238" i="2" s="1"/>
  <c r="AR238" i="2"/>
  <c r="B4" i="11" l="1"/>
  <c r="AR208" i="2"/>
  <c r="AD208" i="2"/>
  <c r="AT208" i="2"/>
  <c r="AP208" i="2"/>
  <c r="Q208" i="2"/>
  <c r="AE208" i="2"/>
  <c r="AU208" i="2"/>
  <c r="AS208" i="2"/>
  <c r="AU238" i="2"/>
  <c r="AG238" i="2"/>
  <c r="AT238" i="2"/>
  <c r="AS238" i="2"/>
  <c r="AR240" i="2"/>
  <c r="AR232" i="2"/>
  <c r="AR230" i="2"/>
  <c r="H219" i="2"/>
  <c r="I219" i="2" s="1"/>
  <c r="P219" i="2" s="1"/>
  <c r="H220" i="2"/>
  <c r="I220" i="2" s="1"/>
  <c r="O220" i="2" s="1"/>
  <c r="H221" i="2"/>
  <c r="I221" i="2" s="1"/>
  <c r="O221" i="2" s="1"/>
  <c r="H222" i="2"/>
  <c r="I222" i="2" s="1"/>
  <c r="AJ222" i="2" s="1"/>
  <c r="H223" i="2"/>
  <c r="I223" i="2" s="1"/>
  <c r="O223" i="2" s="1"/>
  <c r="H224" i="2"/>
  <c r="I224" i="2" s="1"/>
  <c r="H225" i="2"/>
  <c r="I225" i="2" s="1"/>
  <c r="AK225" i="2" s="1"/>
  <c r="H226" i="2"/>
  <c r="I226" i="2" s="1"/>
  <c r="AF226" i="2" s="1"/>
  <c r="H227" i="2"/>
  <c r="I227" i="2" s="1"/>
  <c r="AU227" i="2" s="1"/>
  <c r="H228" i="2"/>
  <c r="I228" i="2" s="1"/>
  <c r="T228" i="2" s="1"/>
  <c r="H229" i="2"/>
  <c r="I229" i="2" s="1"/>
  <c r="H230" i="2"/>
  <c r="I230" i="2" s="1"/>
  <c r="AU230" i="2" s="1"/>
  <c r="H240" i="2"/>
  <c r="H241" i="2"/>
  <c r="AR227" i="2"/>
  <c r="AR215" i="2"/>
  <c r="H232" i="2"/>
  <c r="I232" i="2" s="1"/>
  <c r="AU232" i="2" s="1"/>
  <c r="H14" i="2"/>
  <c r="I14" i="2" s="1"/>
  <c r="H15" i="2"/>
  <c r="I15" i="2" s="1"/>
  <c r="H16" i="2"/>
  <c r="I16" i="2" s="1"/>
  <c r="N16" i="2" s="1"/>
  <c r="H17" i="2"/>
  <c r="I17" i="2" s="1"/>
  <c r="H18" i="2"/>
  <c r="I18" i="2" s="1"/>
  <c r="H19" i="2"/>
  <c r="I19" i="2" s="1"/>
  <c r="H20" i="2"/>
  <c r="I20" i="2" s="1"/>
  <c r="H21" i="2"/>
  <c r="I21" i="2" s="1"/>
  <c r="H22" i="2"/>
  <c r="I22" i="2" s="1"/>
  <c r="H23" i="2"/>
  <c r="I23" i="2" s="1"/>
  <c r="H24" i="2"/>
  <c r="I24" i="2" s="1"/>
  <c r="H25" i="2"/>
  <c r="I25" i="2" s="1"/>
  <c r="AE25" i="2" s="1"/>
  <c r="H26" i="2"/>
  <c r="I26" i="2" s="1"/>
  <c r="H27" i="2"/>
  <c r="I27" i="2" s="1"/>
  <c r="H28" i="2"/>
  <c r="I28" i="2" s="1"/>
  <c r="H29" i="2"/>
  <c r="I29" i="2" s="1"/>
  <c r="H30" i="2"/>
  <c r="I30" i="2" s="1"/>
  <c r="AX30" i="2" s="1"/>
  <c r="H31" i="2"/>
  <c r="I31" i="2" s="1"/>
  <c r="H32" i="2"/>
  <c r="I32" i="2" s="1"/>
  <c r="T32" i="2" s="1"/>
  <c r="H33" i="2"/>
  <c r="I33" i="2" s="1"/>
  <c r="H34" i="2"/>
  <c r="I34" i="2" s="1"/>
  <c r="H35" i="2"/>
  <c r="I35" i="2" s="1"/>
  <c r="H36" i="2"/>
  <c r="I36" i="2" s="1"/>
  <c r="H37" i="2"/>
  <c r="I37" i="2" s="1"/>
  <c r="H38" i="2"/>
  <c r="I38" i="2" s="1"/>
  <c r="H39" i="2"/>
  <c r="I39" i="2" s="1"/>
  <c r="AV39" i="2" s="1"/>
  <c r="H40" i="2"/>
  <c r="I40" i="2" s="1"/>
  <c r="H41" i="2"/>
  <c r="I41" i="2" s="1"/>
  <c r="H42" i="2"/>
  <c r="I42" i="2" s="1"/>
  <c r="H43" i="2"/>
  <c r="I43" i="2" s="1"/>
  <c r="H44" i="2"/>
  <c r="I44" i="2" s="1"/>
  <c r="H45" i="2"/>
  <c r="I45" i="2" s="1"/>
  <c r="H46" i="2"/>
  <c r="I46" i="2" s="1"/>
  <c r="H47" i="2"/>
  <c r="I47" i="2" s="1"/>
  <c r="H48" i="2"/>
  <c r="I48" i="2" s="1"/>
  <c r="H49" i="2"/>
  <c r="I49" i="2" s="1"/>
  <c r="H50" i="2"/>
  <c r="I50" i="2" s="1"/>
  <c r="H51" i="2"/>
  <c r="I51" i="2" s="1"/>
  <c r="H52" i="2"/>
  <c r="I52" i="2" s="1"/>
  <c r="H53" i="2"/>
  <c r="I53" i="2" s="1"/>
  <c r="H54" i="2"/>
  <c r="I54" i="2" s="1"/>
  <c r="H55" i="2"/>
  <c r="I55" i="2" s="1"/>
  <c r="H56" i="2"/>
  <c r="I56" i="2" s="1"/>
  <c r="H57" i="2"/>
  <c r="I57" i="2" s="1"/>
  <c r="H58" i="2"/>
  <c r="I58" i="2" s="1"/>
  <c r="H59" i="2"/>
  <c r="I59" i="2" s="1"/>
  <c r="H60" i="2"/>
  <c r="I60" i="2" s="1"/>
  <c r="H61" i="2"/>
  <c r="I61" i="2" s="1"/>
  <c r="H62" i="2"/>
  <c r="I62" i="2" s="1"/>
  <c r="H63" i="2"/>
  <c r="I63" i="2" s="1"/>
  <c r="H64" i="2"/>
  <c r="I64" i="2" s="1"/>
  <c r="H65" i="2"/>
  <c r="I65" i="2" s="1"/>
  <c r="H66" i="2"/>
  <c r="I66" i="2" s="1"/>
  <c r="AW66" i="2" s="1"/>
  <c r="H67" i="2"/>
  <c r="I67" i="2" s="1"/>
  <c r="H68" i="2"/>
  <c r="I68" i="2" s="1"/>
  <c r="AX68" i="2" s="1"/>
  <c r="H69" i="2"/>
  <c r="I69" i="2" s="1"/>
  <c r="H70" i="2"/>
  <c r="I70" i="2" s="1"/>
  <c r="H71" i="2"/>
  <c r="I71" i="2" s="1"/>
  <c r="H72" i="2"/>
  <c r="I72" i="2" s="1"/>
  <c r="AV72" i="2" s="1"/>
  <c r="H73" i="2"/>
  <c r="I73" i="2" s="1"/>
  <c r="H74" i="2"/>
  <c r="I74" i="2" s="1"/>
  <c r="H75" i="2"/>
  <c r="I75" i="2" s="1"/>
  <c r="H76" i="2"/>
  <c r="I76" i="2" s="1"/>
  <c r="H77" i="2"/>
  <c r="I77" i="2" s="1"/>
  <c r="H78" i="2"/>
  <c r="I78" i="2" s="1"/>
  <c r="AV78" i="2" s="1"/>
  <c r="H79" i="2"/>
  <c r="I79" i="2" s="1"/>
  <c r="H80" i="2"/>
  <c r="I80" i="2" s="1"/>
  <c r="H81" i="2"/>
  <c r="I81" i="2" s="1"/>
  <c r="H82" i="2"/>
  <c r="I82" i="2" s="1"/>
  <c r="H83" i="2"/>
  <c r="I83" i="2" s="1"/>
  <c r="H84" i="2"/>
  <c r="I84" i="2" s="1"/>
  <c r="H85" i="2"/>
  <c r="I85" i="2" s="1"/>
  <c r="H86" i="2"/>
  <c r="I86" i="2" s="1"/>
  <c r="H87" i="2"/>
  <c r="I87" i="2" s="1"/>
  <c r="H88" i="2"/>
  <c r="I88" i="2" s="1"/>
  <c r="H89" i="2"/>
  <c r="I89" i="2" s="1"/>
  <c r="H90" i="2"/>
  <c r="I90" i="2" s="1"/>
  <c r="H91" i="2"/>
  <c r="I91" i="2" s="1"/>
  <c r="H92" i="2"/>
  <c r="I92" i="2" s="1"/>
  <c r="H93" i="2"/>
  <c r="I93" i="2" s="1"/>
  <c r="H94" i="2"/>
  <c r="I94" i="2" s="1"/>
  <c r="H95" i="2"/>
  <c r="I95" i="2" s="1"/>
  <c r="H96" i="2"/>
  <c r="I96" i="2" s="1"/>
  <c r="H97" i="2"/>
  <c r="I97" i="2" s="1"/>
  <c r="H98" i="2"/>
  <c r="I98" i="2" s="1"/>
  <c r="H99" i="2"/>
  <c r="I99" i="2" s="1"/>
  <c r="H100" i="2"/>
  <c r="I100" i="2" s="1"/>
  <c r="H101" i="2"/>
  <c r="I101" i="2" s="1"/>
  <c r="H102" i="2"/>
  <c r="I102" i="2" s="1"/>
  <c r="H103" i="2"/>
  <c r="I103" i="2" s="1"/>
  <c r="H104" i="2"/>
  <c r="I104" i="2" s="1"/>
  <c r="H105" i="2"/>
  <c r="I105" i="2" s="1"/>
  <c r="H106" i="2"/>
  <c r="I106" i="2" s="1"/>
  <c r="H107" i="2"/>
  <c r="I107" i="2" s="1"/>
  <c r="H108" i="2"/>
  <c r="I108" i="2" s="1"/>
  <c r="H109" i="2"/>
  <c r="I109" i="2" s="1"/>
  <c r="H110" i="2"/>
  <c r="I110" i="2" s="1"/>
  <c r="H111" i="2"/>
  <c r="I111" i="2" s="1"/>
  <c r="AW111" i="2" s="1"/>
  <c r="H112" i="2"/>
  <c r="I112" i="2" s="1"/>
  <c r="H113" i="2"/>
  <c r="I113" i="2" s="1"/>
  <c r="AW113" i="2" s="1"/>
  <c r="H114" i="2"/>
  <c r="I114" i="2" s="1"/>
  <c r="H115" i="2"/>
  <c r="I115" i="2" s="1"/>
  <c r="H116" i="2"/>
  <c r="I116" i="2" s="1"/>
  <c r="H117" i="2"/>
  <c r="I117" i="2" s="1"/>
  <c r="H118" i="2"/>
  <c r="I118" i="2" s="1"/>
  <c r="H119" i="2"/>
  <c r="H120" i="2"/>
  <c r="I120" i="2" s="1"/>
  <c r="H121" i="2"/>
  <c r="I121" i="2" s="1"/>
  <c r="H122" i="2"/>
  <c r="I122" i="2" s="1"/>
  <c r="H123" i="2"/>
  <c r="I123" i="2" s="1"/>
  <c r="H124" i="2"/>
  <c r="I124" i="2" s="1"/>
  <c r="H125" i="2"/>
  <c r="I125" i="2" s="1"/>
  <c r="H126" i="2"/>
  <c r="I126" i="2" s="1"/>
  <c r="H127" i="2"/>
  <c r="I127" i="2" s="1"/>
  <c r="H128" i="2"/>
  <c r="I128" i="2" s="1"/>
  <c r="H129" i="2"/>
  <c r="I129" i="2" s="1"/>
  <c r="H130" i="2"/>
  <c r="I130" i="2" s="1"/>
  <c r="H131" i="2"/>
  <c r="I131" i="2" s="1"/>
  <c r="H132" i="2"/>
  <c r="I132" i="2" s="1"/>
  <c r="H133" i="2"/>
  <c r="I133" i="2" s="1"/>
  <c r="H134" i="2"/>
  <c r="I134" i="2" s="1"/>
  <c r="H135" i="2"/>
  <c r="I135" i="2" s="1"/>
  <c r="H136" i="2"/>
  <c r="I136" i="2" s="1"/>
  <c r="H137" i="2"/>
  <c r="I137" i="2" s="1"/>
  <c r="H138" i="2"/>
  <c r="I138" i="2" s="1"/>
  <c r="H139" i="2"/>
  <c r="I139" i="2" s="1"/>
  <c r="H140" i="2"/>
  <c r="I140" i="2" s="1"/>
  <c r="H141" i="2"/>
  <c r="I141" i="2" s="1"/>
  <c r="H142" i="2"/>
  <c r="I142" i="2" s="1"/>
  <c r="H143" i="2"/>
  <c r="H144" i="2"/>
  <c r="H145" i="2"/>
  <c r="I145" i="2" s="1"/>
  <c r="AV145" i="2" s="1"/>
  <c r="H146" i="2"/>
  <c r="I146" i="2" s="1"/>
  <c r="H147" i="2"/>
  <c r="I147" i="2" s="1"/>
  <c r="H148" i="2"/>
  <c r="I148" i="2" s="1"/>
  <c r="H149" i="2"/>
  <c r="I149" i="2" s="1"/>
  <c r="H150" i="2"/>
  <c r="I150" i="2" s="1"/>
  <c r="H151" i="2"/>
  <c r="I151" i="2" s="1"/>
  <c r="H152" i="2"/>
  <c r="I152" i="2" s="1"/>
  <c r="H153" i="2"/>
  <c r="I153" i="2" s="1"/>
  <c r="AV153" i="2" s="1"/>
  <c r="H154" i="2"/>
  <c r="I154" i="2" s="1"/>
  <c r="H155" i="2"/>
  <c r="I155" i="2" s="1"/>
  <c r="H156" i="2"/>
  <c r="I156" i="2" s="1"/>
  <c r="H157" i="2"/>
  <c r="I157" i="2" s="1"/>
  <c r="AV157" i="2" s="1"/>
  <c r="H158" i="2"/>
  <c r="I158" i="2" s="1"/>
  <c r="AV158" i="2" s="1"/>
  <c r="H159" i="2"/>
  <c r="I159" i="2" s="1"/>
  <c r="H160" i="2"/>
  <c r="I160" i="2" s="1"/>
  <c r="H161" i="2"/>
  <c r="I161" i="2" s="1"/>
  <c r="H162" i="2"/>
  <c r="H163" i="2"/>
  <c r="I163" i="2" s="1"/>
  <c r="AV163" i="2" s="1"/>
  <c r="H164" i="2"/>
  <c r="I164" i="2" s="1"/>
  <c r="AV164" i="2" s="1"/>
  <c r="H165" i="2"/>
  <c r="I165" i="2" s="1"/>
  <c r="H166" i="2"/>
  <c r="I166" i="2" s="1"/>
  <c r="H167" i="2"/>
  <c r="I167" i="2" s="1"/>
  <c r="AV167" i="2" s="1"/>
  <c r="H168" i="2"/>
  <c r="I168" i="2" s="1"/>
  <c r="H169" i="2"/>
  <c r="I169" i="2" s="1"/>
  <c r="AW169" i="2" s="1"/>
  <c r="H170" i="2"/>
  <c r="I170" i="2" s="1"/>
  <c r="H171" i="2"/>
  <c r="I171" i="2" s="1"/>
  <c r="H172" i="2"/>
  <c r="I172" i="2" s="1"/>
  <c r="H173" i="2"/>
  <c r="I173" i="2" s="1"/>
  <c r="H174" i="2"/>
  <c r="I174" i="2" s="1"/>
  <c r="H175" i="2"/>
  <c r="I175" i="2" s="1"/>
  <c r="AV175" i="2" s="1"/>
  <c r="H176" i="2"/>
  <c r="I176" i="2" s="1"/>
  <c r="H177" i="2"/>
  <c r="I177" i="2" s="1"/>
  <c r="H178" i="2"/>
  <c r="I178" i="2" s="1"/>
  <c r="H179" i="2"/>
  <c r="I179" i="2" s="1"/>
  <c r="H180" i="2"/>
  <c r="I180" i="2" s="1"/>
  <c r="AX180" i="2" s="1"/>
  <c r="H181" i="2"/>
  <c r="I181" i="2" s="1"/>
  <c r="H182" i="2"/>
  <c r="I182" i="2" s="1"/>
  <c r="H183" i="2"/>
  <c r="I183" i="2" s="1"/>
  <c r="H184" i="2"/>
  <c r="I184" i="2" s="1"/>
  <c r="H185" i="2"/>
  <c r="I185" i="2" s="1"/>
  <c r="H186" i="2"/>
  <c r="I186" i="2" s="1"/>
  <c r="H187" i="2"/>
  <c r="I187" i="2" s="1"/>
  <c r="H188" i="2"/>
  <c r="I188" i="2" s="1"/>
  <c r="H189" i="2"/>
  <c r="I189" i="2" s="1"/>
  <c r="H190" i="2"/>
  <c r="I190" i="2" s="1"/>
  <c r="H191" i="2"/>
  <c r="H192" i="2"/>
  <c r="H193" i="2"/>
  <c r="H194" i="2"/>
  <c r="H195" i="2"/>
  <c r="H196" i="2"/>
  <c r="H197" i="2"/>
  <c r="I197" i="2" s="1"/>
  <c r="H198" i="2"/>
  <c r="I198" i="2" s="1"/>
  <c r="H199" i="2"/>
  <c r="I199" i="2" s="1"/>
  <c r="I200" i="2"/>
  <c r="I201" i="2"/>
  <c r="H202" i="2"/>
  <c r="H203" i="2"/>
  <c r="I203" i="2" s="1"/>
  <c r="H204" i="2"/>
  <c r="H205" i="2"/>
  <c r="H206" i="2"/>
  <c r="I206" i="2" s="1"/>
  <c r="H207" i="2"/>
  <c r="I207" i="2" s="1"/>
  <c r="H209" i="2"/>
  <c r="I209" i="2" s="1"/>
  <c r="H210" i="2"/>
  <c r="I210" i="2" s="1"/>
  <c r="H211" i="2"/>
  <c r="I211" i="2" s="1"/>
  <c r="H212" i="2"/>
  <c r="I212" i="2" s="1"/>
  <c r="H213" i="2"/>
  <c r="I213" i="2" s="1"/>
  <c r="H214" i="2"/>
  <c r="I214" i="2" s="1"/>
  <c r="H215" i="2"/>
  <c r="I215" i="2" s="1"/>
  <c r="H216" i="2"/>
  <c r="I216" i="2" s="1"/>
  <c r="AV216" i="2" s="1"/>
  <c r="H217" i="2"/>
  <c r="H218" i="2"/>
  <c r="H239" i="2"/>
  <c r="I239" i="2" s="1"/>
  <c r="H245" i="2"/>
  <c r="I245" i="2" s="1"/>
  <c r="H246" i="2"/>
  <c r="I246" i="2" s="1"/>
  <c r="H247" i="2"/>
  <c r="I247" i="2" s="1"/>
  <c r="AM229" i="2" l="1"/>
  <c r="AX229" i="2"/>
  <c r="AV74" i="2"/>
  <c r="AX74" i="2"/>
  <c r="I196" i="2"/>
  <c r="J196" i="2"/>
  <c r="I194" i="2"/>
  <c r="J194" i="2"/>
  <c r="I205" i="2"/>
  <c r="J205" i="2"/>
  <c r="I204" i="2"/>
  <c r="J204" i="2"/>
  <c r="I192" i="2"/>
  <c r="J192" i="2"/>
  <c r="I191" i="2"/>
  <c r="J191" i="2"/>
  <c r="I119" i="2"/>
  <c r="J119" i="2"/>
  <c r="I202" i="2"/>
  <c r="J202" i="2"/>
  <c r="AE32" i="2"/>
  <c r="AJ32" i="2"/>
  <c r="I162" i="2"/>
  <c r="J162" i="2"/>
  <c r="I144" i="2"/>
  <c r="J144" i="2"/>
  <c r="I193" i="2"/>
  <c r="J193" i="2"/>
  <c r="I218" i="2"/>
  <c r="AD218" i="2" s="1"/>
  <c r="J218" i="2"/>
  <c r="I217" i="2"/>
  <c r="J217" i="2"/>
  <c r="I195" i="2"/>
  <c r="J195" i="2"/>
  <c r="I143" i="2"/>
  <c r="J143" i="2"/>
  <c r="I241" i="2"/>
  <c r="AJ241" i="2" s="1"/>
  <c r="I240" i="2"/>
  <c r="AT240" i="2" s="1"/>
  <c r="AS232" i="2"/>
  <c r="AT232" i="2"/>
  <c r="AK230" i="2"/>
  <c r="AS230" i="2"/>
  <c r="AT230" i="2"/>
  <c r="Q229" i="2"/>
  <c r="AE229" i="2"/>
  <c r="S229" i="2"/>
  <c r="AD229" i="2"/>
  <c r="AT229" i="2"/>
  <c r="Q228" i="2"/>
  <c r="R222" i="2"/>
  <c r="O219" i="2"/>
  <c r="Q224" i="2"/>
  <c r="T224" i="2"/>
  <c r="AL226" i="2"/>
  <c r="AK227" i="2"/>
  <c r="AS227" i="2"/>
  <c r="AT227" i="2"/>
  <c r="J10" i="2" l="1"/>
  <c r="J11" i="2" s="1"/>
  <c r="AP240" i="2"/>
  <c r="AD217" i="2"/>
  <c r="AV217" i="2"/>
  <c r="P240" i="2"/>
  <c r="AS240" i="2"/>
  <c r="AJ240" i="2"/>
  <c r="T240" i="2"/>
  <c r="AU240" i="2"/>
  <c r="P218" i="2"/>
  <c r="R218" i="2"/>
  <c r="AJ218" i="2"/>
  <c r="AC218" i="2"/>
  <c r="AG218" i="2"/>
  <c r="R217" i="2"/>
  <c r="AC217" i="2"/>
  <c r="AS217" i="2"/>
  <c r="AT217" i="2"/>
  <c r="AJ217" i="2"/>
  <c r="AG217" i="2"/>
  <c r="AT216" i="2"/>
  <c r="N215" i="2"/>
  <c r="AT214" i="2"/>
  <c r="AD213" i="2"/>
  <c r="AS212" i="2"/>
  <c r="AS211" i="2"/>
  <c r="AT210" i="2"/>
  <c r="AF209" i="2"/>
  <c r="AT207" i="2"/>
  <c r="AU206" i="2"/>
  <c r="AR205" i="2"/>
  <c r="AD204" i="2"/>
  <c r="AU203" i="2"/>
  <c r="AG202" i="2"/>
  <c r="AT201" i="2"/>
  <c r="AS200" i="2"/>
  <c r="R199" i="2"/>
  <c r="AT198" i="2"/>
  <c r="AU197" i="2"/>
  <c r="R195" i="2"/>
  <c r="AU194" i="2"/>
  <c r="AT193" i="2"/>
  <c r="AU192" i="2"/>
  <c r="AU190" i="2"/>
  <c r="AU191" i="2"/>
  <c r="AU189" i="2"/>
  <c r="AS188" i="2"/>
  <c r="U187" i="2"/>
  <c r="U186" i="2"/>
  <c r="U185" i="2"/>
  <c r="T184" i="2"/>
  <c r="Q182" i="2"/>
  <c r="AP181" i="2"/>
  <c r="AT180" i="2"/>
  <c r="N179" i="2"/>
  <c r="Q178" i="2"/>
  <c r="AU177" i="2"/>
  <c r="N176" i="2"/>
  <c r="AT175" i="2"/>
  <c r="N174" i="2"/>
  <c r="AF173" i="2"/>
  <c r="AT169" i="2"/>
  <c r="AD168" i="2"/>
  <c r="AT167" i="2"/>
  <c r="AS147" i="2"/>
  <c r="AD148" i="2"/>
  <c r="AU146" i="2"/>
  <c r="AT113" i="2"/>
  <c r="AQ111" i="2"/>
  <c r="T112" i="2"/>
  <c r="T89" i="2"/>
  <c r="AB86" i="2"/>
  <c r="P45" i="2"/>
  <c r="O87" i="2"/>
  <c r="N52" i="2"/>
  <c r="AA54" i="2"/>
  <c r="AT66" i="2"/>
  <c r="AT78" i="2"/>
  <c r="AG76" i="2"/>
  <c r="AF30" i="2"/>
  <c r="AJ21" i="2"/>
  <c r="AT14" i="2"/>
  <c r="AU87" i="2" l="1"/>
  <c r="AT74" i="2"/>
  <c r="X74" i="2"/>
  <c r="W74" i="2"/>
  <c r="N50" i="2"/>
  <c r="AH50" i="2"/>
  <c r="T72" i="2"/>
  <c r="AH72" i="2"/>
  <c r="O244" i="2"/>
  <c r="AH244" i="2"/>
  <c r="P23" i="2"/>
  <c r="O23" i="2"/>
  <c r="S59" i="2"/>
  <c r="AH59" i="2"/>
  <c r="AD243" i="2"/>
  <c r="AH243" i="2"/>
  <c r="AH16" i="2"/>
  <c r="O16" i="2"/>
  <c r="AS196" i="2"/>
  <c r="W196" i="2"/>
  <c r="V87" i="2"/>
  <c r="AH87" i="2"/>
  <c r="AR87" i="2"/>
  <c r="AU68" i="2"/>
  <c r="AH68" i="2"/>
  <c r="AS87" i="2"/>
  <c r="W87" i="2"/>
  <c r="O88" i="2"/>
  <c r="AH88" i="2"/>
  <c r="AT87" i="2"/>
  <c r="Z244" i="2"/>
  <c r="AR244" i="2"/>
  <c r="N244" i="2"/>
  <c r="O243" i="2"/>
  <c r="AP216" i="2"/>
  <c r="Q216" i="2"/>
  <c r="AS216" i="2"/>
  <c r="Z212" i="2"/>
  <c r="AT212" i="2"/>
  <c r="AU212" i="2"/>
  <c r="AS215" i="2"/>
  <c r="AT215" i="2"/>
  <c r="AU215" i="2"/>
  <c r="AD215" i="2"/>
  <c r="AD214" i="2"/>
  <c r="AR214" i="2"/>
  <c r="AU214" i="2"/>
  <c r="AJ214" i="2"/>
  <c r="AP214" i="2"/>
  <c r="AS214" i="2"/>
  <c r="AA212" i="2"/>
  <c r="AR212" i="2"/>
  <c r="X211" i="2"/>
  <c r="AR211" i="2"/>
  <c r="AU211" i="2"/>
  <c r="W211" i="2"/>
  <c r="R211" i="2"/>
  <c r="AT211" i="2"/>
  <c r="AP210" i="2"/>
  <c r="AS210" i="2"/>
  <c r="AU210" i="2"/>
  <c r="AR210" i="2"/>
  <c r="AC210" i="2"/>
  <c r="AD210" i="2"/>
  <c r="AS207" i="2"/>
  <c r="W206" i="2"/>
  <c r="AR206" i="2"/>
  <c r="AS206" i="2"/>
  <c r="AT204" i="2"/>
  <c r="X206" i="2"/>
  <c r="AE206" i="2"/>
  <c r="X207" i="2"/>
  <c r="AR207" i="2"/>
  <c r="AU207" i="2"/>
  <c r="W207" i="2"/>
  <c r="Y207" i="2"/>
  <c r="Y9" i="2" s="1"/>
  <c r="Y11" i="2" s="1"/>
  <c r="AT206" i="2"/>
  <c r="AC204" i="2"/>
  <c r="Q204" i="2"/>
  <c r="AG205" i="2"/>
  <c r="AD205" i="2"/>
  <c r="AB204" i="2"/>
  <c r="T204" i="2"/>
  <c r="AR204" i="2"/>
  <c r="AS204" i="2"/>
  <c r="AU204" i="2"/>
  <c r="S203" i="2"/>
  <c r="AG203" i="2"/>
  <c r="AA203" i="2"/>
  <c r="AR203" i="2"/>
  <c r="AS203" i="2"/>
  <c r="AT203" i="2"/>
  <c r="AR202" i="2"/>
  <c r="AS202" i="2"/>
  <c r="AT202" i="2"/>
  <c r="AU202" i="2"/>
  <c r="S202" i="2"/>
  <c r="AA202" i="2"/>
  <c r="AE198" i="2"/>
  <c r="AR200" i="2"/>
  <c r="AS201" i="2"/>
  <c r="AA201" i="2"/>
  <c r="AG201" i="2"/>
  <c r="AU201" i="2"/>
  <c r="R201" i="2"/>
  <c r="AR201" i="2"/>
  <c r="R200" i="2"/>
  <c r="AG200" i="2"/>
  <c r="AT200" i="2"/>
  <c r="AA200" i="2"/>
  <c r="AU200" i="2"/>
  <c r="AS199" i="2"/>
  <c r="AU199" i="2"/>
  <c r="AR199" i="2"/>
  <c r="AT199" i="2"/>
  <c r="AA199" i="2"/>
  <c r="AG199" i="2"/>
  <c r="AA198" i="2"/>
  <c r="AR198" i="2"/>
  <c r="AU198" i="2"/>
  <c r="AS198" i="2"/>
  <c r="W197" i="2"/>
  <c r="AR197" i="2"/>
  <c r="X197" i="2"/>
  <c r="AS197" i="2"/>
  <c r="AT197" i="2"/>
  <c r="AU196" i="2"/>
  <c r="R196" i="2"/>
  <c r="AA196" i="2"/>
  <c r="AG196" i="2"/>
  <c r="AR196" i="2"/>
  <c r="AT196" i="2"/>
  <c r="AT195" i="2"/>
  <c r="AR195" i="2"/>
  <c r="AS195" i="2"/>
  <c r="AU195" i="2"/>
  <c r="AB195" i="2"/>
  <c r="AG195" i="2"/>
  <c r="AA195" i="2"/>
  <c r="AA194" i="2"/>
  <c r="AE194" i="2"/>
  <c r="AR194" i="2"/>
  <c r="AS194" i="2"/>
  <c r="AT194" i="2"/>
  <c r="AG194" i="2"/>
  <c r="S193" i="2"/>
  <c r="AR193" i="2"/>
  <c r="AS193" i="2"/>
  <c r="AU193" i="2"/>
  <c r="AA193" i="2"/>
  <c r="AE193" i="2"/>
  <c r="AC193" i="2"/>
  <c r="AA192" i="2"/>
  <c r="AE192" i="2"/>
  <c r="AR192" i="2"/>
  <c r="AG192" i="2"/>
  <c r="AS192" i="2"/>
  <c r="AT192" i="2"/>
  <c r="AE191" i="2"/>
  <c r="AG191" i="2"/>
  <c r="AR191" i="2"/>
  <c r="AS191" i="2"/>
  <c r="AT191" i="2"/>
  <c r="AA191" i="2"/>
  <c r="AS190" i="2"/>
  <c r="AR190" i="2"/>
  <c r="AD190" i="2"/>
  <c r="AT190" i="2"/>
  <c r="AS189" i="2"/>
  <c r="AT189" i="2"/>
  <c r="AG189" i="2"/>
  <c r="AR189" i="2"/>
  <c r="AT188" i="2"/>
  <c r="AU188" i="2"/>
  <c r="N188" i="2"/>
  <c r="U188" i="2"/>
  <c r="AR188" i="2"/>
  <c r="AD184" i="2"/>
  <c r="AE184" i="2"/>
  <c r="Q184" i="2"/>
  <c r="AC184" i="2"/>
  <c r="N184" i="2"/>
  <c r="AR182" i="2"/>
  <c r="AS182" i="2"/>
  <c r="AT182" i="2"/>
  <c r="AU182" i="2"/>
  <c r="N181" i="2"/>
  <c r="AD181" i="2"/>
  <c r="AB181" i="2"/>
  <c r="N180" i="2"/>
  <c r="U180" i="2"/>
  <c r="AS177" i="2"/>
  <c r="AR177" i="2"/>
  <c r="N177" i="2"/>
  <c r="U177" i="2"/>
  <c r="AD178" i="2"/>
  <c r="P178" i="2"/>
  <c r="T178" i="2"/>
  <c r="Q177" i="2"/>
  <c r="AT177" i="2"/>
  <c r="N175" i="2"/>
  <c r="AS175" i="2"/>
  <c r="U175" i="2"/>
  <c r="Q173" i="2"/>
  <c r="N173" i="2"/>
  <c r="T173" i="2"/>
  <c r="AM173" i="2"/>
  <c r="AT168" i="2"/>
  <c r="Q169" i="2"/>
  <c r="AJ169" i="2"/>
  <c r="AR169" i="2"/>
  <c r="AS169" i="2"/>
  <c r="AR168" i="2"/>
  <c r="AS168" i="2"/>
  <c r="AU168" i="2"/>
  <c r="AF168" i="2"/>
  <c r="AD167" i="2"/>
  <c r="AS167" i="2"/>
  <c r="AT147" i="2"/>
  <c r="AU147" i="2"/>
  <c r="AR146" i="2"/>
  <c r="AD147" i="2"/>
  <c r="AR147" i="2"/>
  <c r="AT146" i="2"/>
  <c r="AP146" i="2"/>
  <c r="AS146" i="2"/>
  <c r="AS145" i="2"/>
  <c r="Q112" i="2"/>
  <c r="AF112" i="2"/>
  <c r="Q113" i="2"/>
  <c r="AF113" i="2"/>
  <c r="AM113" i="2"/>
  <c r="AS113" i="2"/>
  <c r="N112" i="2"/>
  <c r="AD112" i="2"/>
  <c r="AG111" i="2"/>
  <c r="R111" i="2"/>
  <c r="AS111" i="2"/>
  <c r="AT111" i="2"/>
  <c r="AA111" i="2"/>
  <c r="AB111" i="2"/>
  <c r="Z111" i="2"/>
  <c r="AD89" i="2"/>
  <c r="P89" i="2"/>
  <c r="Q89" i="2"/>
  <c r="T88" i="2"/>
  <c r="AR86" i="2"/>
  <c r="AS86" i="2"/>
  <c r="AT86" i="2"/>
  <c r="AU86" i="2"/>
  <c r="AA86" i="2"/>
  <c r="AJ86" i="2"/>
  <c r="AM86" i="2"/>
  <c r="AP86" i="2"/>
  <c r="Q86" i="2"/>
  <c r="R86" i="2"/>
  <c r="P86" i="2"/>
  <c r="V86" i="2"/>
  <c r="O50" i="2"/>
  <c r="O59" i="2"/>
  <c r="N59" i="2"/>
  <c r="AK59" i="2"/>
  <c r="R78" i="2"/>
  <c r="T78" i="2"/>
  <c r="AA78" i="2"/>
  <c r="AM78" i="2"/>
  <c r="AF78" i="2"/>
  <c r="X78" i="2"/>
  <c r="AK78" i="2"/>
  <c r="AS78" i="2"/>
  <c r="O72" i="2"/>
  <c r="AP72" i="2"/>
  <c r="AT72" i="2"/>
  <c r="AS72" i="2"/>
  <c r="P72" i="2"/>
  <c r="S72" i="2"/>
  <c r="AD72" i="2"/>
  <c r="AC72" i="2"/>
  <c r="Q74" i="2"/>
  <c r="R74" i="2"/>
  <c r="S74" i="2"/>
  <c r="AS74" i="2"/>
  <c r="AG66" i="2"/>
  <c r="AJ66" i="2"/>
  <c r="S66" i="2"/>
  <c r="AS66" i="2"/>
  <c r="AA68" i="2"/>
  <c r="AR68" i="2"/>
  <c r="X68" i="2"/>
  <c r="P68" i="2"/>
  <c r="O68" i="2"/>
  <c r="Z68" i="2"/>
  <c r="S68" i="2"/>
  <c r="AS68" i="2"/>
  <c r="AT68" i="2"/>
  <c r="AM30" i="2"/>
  <c r="AO30" i="2"/>
  <c r="AJ30" i="2"/>
  <c r="AD30" i="2"/>
  <c r="AP30" i="2"/>
  <c r="AR30" i="2"/>
  <c r="AS30" i="2"/>
  <c r="AT30" i="2"/>
  <c r="AU30" i="2"/>
  <c r="AC23" i="2"/>
  <c r="AA23" i="2"/>
  <c r="N23" i="2"/>
  <c r="AH23" i="2"/>
  <c r="AD45" i="2"/>
  <c r="P54" i="2"/>
  <c r="S54" i="2"/>
  <c r="AU14" i="2"/>
  <c r="AR14" i="2"/>
  <c r="AJ14" i="2"/>
  <c r="AS14" i="2"/>
  <c r="AD25" i="2" l="1"/>
  <c r="O18" i="2" l="1"/>
  <c r="AH18" i="2"/>
  <c r="AF18" i="2"/>
  <c r="R25" i="2"/>
  <c r="AZ10" i="2"/>
  <c r="AT151" i="2"/>
  <c r="R246" i="2"/>
  <c r="AF245" i="2"/>
  <c r="AJ239" i="2"/>
  <c r="N171" i="2"/>
  <c r="AT166" i="2"/>
  <c r="AT165" i="2"/>
  <c r="AT164" i="2"/>
  <c r="AT163" i="2"/>
  <c r="AT162" i="2"/>
  <c r="AT161" i="2"/>
  <c r="AH160" i="2"/>
  <c r="AM159" i="2"/>
  <c r="Q157" i="2"/>
  <c r="AT153" i="2"/>
  <c r="AT150" i="2"/>
  <c r="AU149" i="2"/>
  <c r="AT144" i="2"/>
  <c r="AT143" i="2"/>
  <c r="AT142" i="2"/>
  <c r="AT141" i="2"/>
  <c r="AT140" i="2"/>
  <c r="AT139" i="2"/>
  <c r="AT138" i="2"/>
  <c r="AT137" i="2"/>
  <c r="AF136" i="2"/>
  <c r="AT135" i="2"/>
  <c r="AG134" i="2"/>
  <c r="AT133" i="2"/>
  <c r="AG130" i="2"/>
  <c r="AQ129" i="2"/>
  <c r="AF128" i="2"/>
  <c r="R127" i="2"/>
  <c r="AG126" i="2"/>
  <c r="AS119" i="2"/>
  <c r="Q118" i="2"/>
  <c r="AF117" i="2"/>
  <c r="AL114" i="2"/>
  <c r="AS110" i="2"/>
  <c r="AS109" i="2"/>
  <c r="AG108" i="2"/>
  <c r="AT107" i="2"/>
  <c r="AR106" i="2"/>
  <c r="AR105" i="2"/>
  <c r="AT104" i="2"/>
  <c r="AF103" i="2"/>
  <c r="AS101" i="2"/>
  <c r="AD99" i="2"/>
  <c r="AU98" i="2"/>
  <c r="Q97" i="2"/>
  <c r="AU95" i="2"/>
  <c r="AC94" i="2"/>
  <c r="AC93" i="2"/>
  <c r="N92" i="2"/>
  <c r="Q90" i="2"/>
  <c r="AH80" i="2"/>
  <c r="AJ56" i="2"/>
  <c r="T47" i="2"/>
  <c r="AC39" i="2"/>
  <c r="AO32" i="2"/>
  <c r="AT18" i="2"/>
  <c r="V96" i="2" l="1"/>
  <c r="V9" i="2" s="1"/>
  <c r="V11" i="2" s="1"/>
  <c r="W96" i="2"/>
  <c r="X85" i="2"/>
  <c r="S85" i="2"/>
  <c r="AK85" i="2"/>
  <c r="AG62" i="2"/>
  <c r="AA62" i="2"/>
  <c r="AO62" i="2"/>
  <c r="AO9" i="2" s="1"/>
  <c r="AO11" i="2" s="1"/>
  <c r="AJ62" i="2"/>
  <c r="Q62" i="2"/>
  <c r="S56" i="2"/>
  <c r="AG56" i="2"/>
  <c r="AT39" i="2"/>
  <c r="P39" i="2"/>
  <c r="AE39" i="2"/>
  <c r="Q32" i="2"/>
  <c r="AD32" i="2"/>
  <c r="N115" i="2"/>
  <c r="Q115" i="2"/>
  <c r="AT116" i="2"/>
  <c r="Q116" i="2"/>
  <c r="N91" i="2"/>
  <c r="T91" i="2"/>
  <c r="S91" i="2"/>
  <c r="AM62" i="2"/>
  <c r="Z62" i="2"/>
  <c r="X47" i="2"/>
  <c r="O47" i="2"/>
  <c r="AM47" i="2"/>
  <c r="W47" i="2"/>
  <c r="AD47" i="2"/>
  <c r="AH47" i="2"/>
  <c r="Q47" i="2"/>
  <c r="AK47" i="2"/>
  <c r="AU103" i="2"/>
  <c r="X25" i="2"/>
  <c r="AM25" i="2"/>
  <c r="AT110" i="2"/>
  <c r="N136" i="2"/>
  <c r="AF109" i="2"/>
  <c r="N93" i="2"/>
  <c r="AR32" i="2"/>
  <c r="O164" i="2"/>
  <c r="AT101" i="2"/>
  <c r="AD128" i="2"/>
  <c r="AH164" i="2"/>
  <c r="AT154" i="2"/>
  <c r="N154" i="2"/>
  <c r="AT158" i="2"/>
  <c r="N158" i="2"/>
  <c r="AU155" i="2"/>
  <c r="N155" i="2"/>
  <c r="R170" i="2"/>
  <c r="N170" i="2"/>
  <c r="AT80" i="2"/>
  <c r="Q156" i="2"/>
  <c r="N156" i="2"/>
  <c r="AA160" i="2"/>
  <c r="AR155" i="2"/>
  <c r="AT97" i="2"/>
  <c r="AS114" i="2"/>
  <c r="AT157" i="2"/>
  <c r="N157" i="2"/>
  <c r="T172" i="2"/>
  <c r="N172" i="2"/>
  <c r="Q247" i="2"/>
  <c r="N247" i="2"/>
  <c r="AA245" i="2"/>
  <c r="AU105" i="2"/>
  <c r="AU161" i="2"/>
  <c r="U114" i="2"/>
  <c r="N114" i="2"/>
  <c r="W151" i="2"/>
  <c r="U92" i="2"/>
  <c r="AK114" i="2"/>
  <c r="AD163" i="2"/>
  <c r="AR109" i="2"/>
  <c r="AU141" i="2"/>
  <c r="AV137" i="2"/>
  <c r="AD141" i="2"/>
  <c r="AR104" i="2"/>
  <c r="AV114" i="2"/>
  <c r="AF104" i="2"/>
  <c r="AT114" i="2"/>
  <c r="N134" i="2"/>
  <c r="Q93" i="2"/>
  <c r="AC92" i="2"/>
  <c r="AS97" i="2"/>
  <c r="AS105" i="2"/>
  <c r="AF114" i="2"/>
  <c r="AT119" i="2"/>
  <c r="AL115" i="2"/>
  <c r="Q137" i="2"/>
  <c r="Z170" i="2"/>
  <c r="AC163" i="2"/>
  <c r="AE130" i="2"/>
  <c r="AR149" i="2"/>
  <c r="AU150" i="2"/>
  <c r="AB162" i="2"/>
  <c r="AU110" i="2"/>
  <c r="N153" i="2"/>
  <c r="O245" i="2"/>
  <c r="Q114" i="2"/>
  <c r="Q138" i="2"/>
  <c r="Q154" i="2"/>
  <c r="Q161" i="2"/>
  <c r="Q172" i="2"/>
  <c r="X149" i="2"/>
  <c r="Z127" i="2"/>
  <c r="Z245" i="2"/>
  <c r="AA162" i="2"/>
  <c r="AB164" i="2"/>
  <c r="AC116" i="2"/>
  <c r="AC134" i="2"/>
  <c r="AD130" i="2"/>
  <c r="AD142" i="2"/>
  <c r="AD164" i="2"/>
  <c r="AE163" i="2"/>
  <c r="AH245" i="2"/>
  <c r="AR110" i="2"/>
  <c r="AR141" i="2"/>
  <c r="AR150" i="2"/>
  <c r="AR161" i="2"/>
  <c r="AU56" i="2"/>
  <c r="AU106" i="2"/>
  <c r="AU119" i="2"/>
  <c r="AU142" i="2"/>
  <c r="AU151" i="2"/>
  <c r="AU162" i="2"/>
  <c r="AV115" i="2"/>
  <c r="AV139" i="2"/>
  <c r="AW133" i="2"/>
  <c r="Q127" i="2"/>
  <c r="Q153" i="2"/>
  <c r="Q166" i="2"/>
  <c r="AJ47" i="2"/>
  <c r="AS106" i="2"/>
  <c r="AK117" i="2"/>
  <c r="O159" i="2"/>
  <c r="P172" i="2"/>
  <c r="Q128" i="2"/>
  <c r="Q140" i="2"/>
  <c r="Q155" i="2"/>
  <c r="Q162" i="2"/>
  <c r="X150" i="2"/>
  <c r="AA166" i="2"/>
  <c r="AB159" i="2"/>
  <c r="AB245" i="2"/>
  <c r="AC129" i="2"/>
  <c r="AC137" i="2"/>
  <c r="AD127" i="2"/>
  <c r="AD138" i="2"/>
  <c r="AD143" i="2"/>
  <c r="AD165" i="2"/>
  <c r="AH159" i="2"/>
  <c r="AR47" i="2"/>
  <c r="AR119" i="2"/>
  <c r="AR142" i="2"/>
  <c r="AR151" i="2"/>
  <c r="AR162" i="2"/>
  <c r="AU101" i="2"/>
  <c r="AU107" i="2"/>
  <c r="AU138" i="2"/>
  <c r="AU143" i="2"/>
  <c r="AU154" i="2"/>
  <c r="AU165" i="2"/>
  <c r="AV116" i="2"/>
  <c r="AC133" i="2"/>
  <c r="AR140" i="2"/>
  <c r="AR166" i="2"/>
  <c r="O160" i="2"/>
  <c r="Q91" i="2"/>
  <c r="Q141" i="2"/>
  <c r="Q165" i="2"/>
  <c r="W149" i="2"/>
  <c r="X162" i="2"/>
  <c r="Z159" i="2"/>
  <c r="AA159" i="2"/>
  <c r="AA170" i="2"/>
  <c r="AB160" i="2"/>
  <c r="AB170" i="2"/>
  <c r="AC130" i="2"/>
  <c r="AC157" i="2"/>
  <c r="AD139" i="2"/>
  <c r="AD161" i="2"/>
  <c r="AE93" i="2"/>
  <c r="AR101" i="2"/>
  <c r="AR107" i="2"/>
  <c r="AR138" i="2"/>
  <c r="AR143" i="2"/>
  <c r="AR154" i="2"/>
  <c r="AR165" i="2"/>
  <c r="AU104" i="2"/>
  <c r="AU109" i="2"/>
  <c r="AU140" i="2"/>
  <c r="AU166" i="2"/>
  <c r="AV135" i="2"/>
  <c r="AQ9" i="2"/>
  <c r="AQ11" i="2" s="1"/>
  <c r="AR144" i="2"/>
  <c r="AU144" i="2"/>
  <c r="AD95" i="2"/>
  <c r="AR95" i="2"/>
  <c r="Q94" i="2"/>
  <c r="AR97" i="2"/>
  <c r="AU97" i="2"/>
  <c r="AR103" i="2"/>
  <c r="U90" i="2"/>
  <c r="AD101" i="2"/>
  <c r="AR98" i="2"/>
  <c r="Q39" i="2"/>
  <c r="AD56" i="2"/>
  <c r="AR56" i="2"/>
  <c r="AT25" i="2"/>
  <c r="AH85" i="2"/>
  <c r="AR85" i="2"/>
  <c r="AU39" i="2"/>
  <c r="AP32" i="2"/>
  <c r="O85" i="2"/>
  <c r="AC56" i="2"/>
  <c r="AD39" i="2"/>
  <c r="AR39" i="2"/>
  <c r="AU47" i="2"/>
  <c r="AR62" i="2"/>
  <c r="AS80" i="2"/>
  <c r="N80" i="2"/>
  <c r="O80" i="2"/>
  <c r="AR80" i="2"/>
  <c r="AU62" i="2"/>
  <c r="AW62" i="2"/>
  <c r="AD80" i="2"/>
  <c r="AU80" i="2"/>
  <c r="AX62" i="2"/>
  <c r="P80" i="2"/>
  <c r="AH32" i="2"/>
  <c r="O32" i="2"/>
  <c r="X32" i="2"/>
  <c r="AA32" i="2"/>
  <c r="AB32" i="2"/>
  <c r="R32" i="2"/>
  <c r="AU32" i="2"/>
  <c r="AU18" i="2"/>
  <c r="AR18" i="2"/>
  <c r="N25" i="2"/>
  <c r="AS25" i="2"/>
  <c r="AA18" i="2"/>
  <c r="AR25" i="2"/>
  <c r="AU25" i="2"/>
  <c r="AX25" i="2"/>
  <c r="AL25" i="2"/>
  <c r="AJ25" i="2"/>
  <c r="AA25" i="2"/>
  <c r="AF25" i="2"/>
  <c r="AF11" i="2" s="1"/>
  <c r="AK25" i="2"/>
  <c r="Z18" i="2"/>
  <c r="AS39" i="2"/>
  <c r="AF90" i="2"/>
  <c r="AT98" i="2"/>
  <c r="AM106" i="2"/>
  <c r="AT106" i="2"/>
  <c r="AT109" i="2"/>
  <c r="U115" i="2"/>
  <c r="AT115" i="2"/>
  <c r="N90" i="2"/>
  <c r="R47" i="2"/>
  <c r="AP62" i="2"/>
  <c r="R90" i="2"/>
  <c r="AF106" i="2"/>
  <c r="AF115" i="2"/>
  <c r="AK115" i="2"/>
  <c r="AL90" i="2"/>
  <c r="AS47" i="2"/>
  <c r="AS62" i="2"/>
  <c r="AS98" i="2"/>
  <c r="AS115" i="2"/>
  <c r="AS18" i="2"/>
  <c r="U91" i="2"/>
  <c r="AS103" i="2"/>
  <c r="AS107" i="2"/>
  <c r="AF107" i="2"/>
  <c r="U154" i="2"/>
  <c r="AF62" i="2"/>
  <c r="AT62" i="2"/>
  <c r="R62" i="2"/>
  <c r="AS56" i="2"/>
  <c r="AK94" i="2"/>
  <c r="R94" i="2"/>
  <c r="N94" i="2"/>
  <c r="AK32" i="2"/>
  <c r="AT103" i="2"/>
  <c r="AJ107" i="2"/>
  <c r="AS116" i="2"/>
  <c r="AK91" i="2"/>
  <c r="AS154" i="2"/>
  <c r="AM245" i="2"/>
  <c r="AL107" i="2"/>
  <c r="N143" i="2"/>
  <c r="AG161" i="2"/>
  <c r="AP245" i="2"/>
  <c r="AP107" i="2"/>
  <c r="N128" i="2"/>
  <c r="AG140" i="2"/>
  <c r="AS142" i="2"/>
  <c r="T157" i="2"/>
  <c r="AF246" i="2"/>
  <c r="AS166" i="2"/>
  <c r="AS165" i="2"/>
  <c r="AS164" i="2"/>
  <c r="AS163" i="2"/>
  <c r="AG162" i="2"/>
  <c r="AS162" i="2"/>
  <c r="T162" i="2"/>
  <c r="AS161" i="2"/>
  <c r="S159" i="2"/>
  <c r="AS158" i="2"/>
  <c r="T158" i="2"/>
  <c r="AS157" i="2"/>
  <c r="U155" i="2"/>
  <c r="AT155" i="2"/>
  <c r="AS155" i="2"/>
  <c r="AK153" i="2"/>
  <c r="U153" i="2"/>
  <c r="S153" i="2"/>
  <c r="AS153" i="2"/>
  <c r="AN151" i="2"/>
  <c r="AS151" i="2"/>
  <c r="AS150" i="2"/>
  <c r="N150" i="2"/>
  <c r="N149" i="2"/>
  <c r="AS149" i="2"/>
  <c r="AT149" i="2"/>
  <c r="R144" i="2"/>
  <c r="AS144" i="2"/>
  <c r="AF144" i="2"/>
  <c r="AS143" i="2"/>
  <c r="AS141" i="2"/>
  <c r="AS140" i="2"/>
  <c r="AS139" i="2"/>
  <c r="T138" i="2"/>
  <c r="AS138" i="2"/>
  <c r="N137" i="2"/>
  <c r="AS137" i="2"/>
  <c r="AG135" i="2"/>
  <c r="AS135" i="2"/>
  <c r="R117" i="2"/>
  <c r="S119" i="2"/>
  <c r="AL32" i="2"/>
  <c r="N118" i="2"/>
  <c r="AF32" i="2"/>
  <c r="AS32" i="2"/>
  <c r="M32" i="2"/>
  <c r="M9" i="2" s="1"/>
  <c r="M11" i="2" s="1"/>
  <c r="AT32" i="2"/>
  <c r="AT47" i="2"/>
  <c r="AS104" i="2"/>
  <c r="U117" i="2"/>
  <c r="N133" i="2"/>
  <c r="AM104" i="2"/>
  <c r="AS95" i="2"/>
  <c r="AT105" i="2"/>
  <c r="N116" i="2"/>
  <c r="AT56" i="2"/>
  <c r="S92" i="2"/>
  <c r="AG95" i="2"/>
  <c r="AT95" i="2"/>
  <c r="AF105" i="2"/>
  <c r="AG116" i="2"/>
  <c r="U116" i="2"/>
  <c r="S116" i="2"/>
  <c r="AS133" i="2"/>
  <c r="T128" i="2"/>
  <c r="BB10" i="2"/>
  <c r="BA10" i="2"/>
  <c r="AK127" i="2"/>
  <c r="AY10" i="2"/>
  <c r="AG127" i="2"/>
  <c r="R11" i="2" l="1"/>
  <c r="T11" i="2"/>
  <c r="S11" i="2" a="1"/>
  <c r="S11" i="2" s="1"/>
  <c r="M10" i="2"/>
  <c r="AJ9" i="2"/>
  <c r="AJ11" i="2" s="1"/>
  <c r="AB9" i="2"/>
  <c r="AB11" i="2" s="1"/>
  <c r="AH9" i="2"/>
  <c r="AH11" i="2" s="1"/>
  <c r="AC9" i="2"/>
  <c r="AC11" i="2" s="1"/>
  <c r="R9" i="2"/>
  <c r="R10" i="2" s="1"/>
  <c r="AM9" i="2"/>
  <c r="AM11" i="2" s="1"/>
  <c r="T9" i="2"/>
  <c r="AX9" i="2"/>
  <c r="O9" i="2"/>
  <c r="O11" i="2" s="1"/>
  <c r="AV9" i="2"/>
  <c r="X9" i="2"/>
  <c r="X11" i="2" s="1"/>
  <c r="S9" i="2"/>
  <c r="AE9" i="2"/>
  <c r="AE11" i="2" s="1"/>
  <c r="AA9" i="2"/>
  <c r="AA11" i="2" s="1"/>
  <c r="W9" i="2"/>
  <c r="W11" i="2" s="1"/>
  <c r="AF9" i="2"/>
  <c r="P9" i="2"/>
  <c r="P11" i="2" s="1"/>
  <c r="N9" i="2"/>
  <c r="N11" i="2" s="1"/>
  <c r="U9" i="2"/>
  <c r="U11" i="2" s="1"/>
  <c r="AL9" i="2"/>
  <c r="AL11" i="2" s="1"/>
  <c r="AR9" i="2"/>
  <c r="AR11" i="2" s="1"/>
  <c r="AK9" i="2"/>
  <c r="AK11" i="2" s="1"/>
  <c r="AU9" i="2"/>
  <c r="AW9" i="2"/>
  <c r="AP9" i="2"/>
  <c r="AP11" i="2" s="1"/>
  <c r="AD9" i="2"/>
  <c r="AD11" i="2" s="1"/>
  <c r="AG9" i="2"/>
  <c r="AG11" i="2" s="1"/>
  <c r="Z9" i="2"/>
  <c r="Z11" i="2" s="1"/>
  <c r="Q9" i="2"/>
  <c r="Q11" i="2" s="1"/>
  <c r="Y10" i="2"/>
  <c r="AN149" i="2"/>
  <c r="AN9" i="2" s="1"/>
  <c r="AQ10" i="2"/>
  <c r="N10" i="2" l="1"/>
  <c r="AN11" i="2"/>
  <c r="AN10" i="2"/>
  <c r="AF10" i="2"/>
  <c r="AL10" i="2"/>
  <c r="AP10" i="2"/>
  <c r="AS9" i="2"/>
  <c r="AS11" i="2" s="1"/>
  <c r="AT9" i="2"/>
  <c r="AT11" i="2" s="1"/>
  <c r="P10" i="2"/>
  <c r="AE10" i="2"/>
  <c r="U10" i="2"/>
  <c r="AB10" i="2"/>
  <c r="AO10" i="2"/>
  <c r="AR10" i="2"/>
  <c r="AK10" i="2"/>
  <c r="AA10" i="2"/>
  <c r="X10" i="2"/>
  <c r="Q10" i="2"/>
  <c r="W10" i="2"/>
  <c r="S10" i="2"/>
  <c r="T10" i="2"/>
  <c r="AH10" i="2"/>
  <c r="AJ10" i="2"/>
  <c r="AD10" i="2"/>
  <c r="AM10" i="2"/>
  <c r="O10" i="2"/>
  <c r="AG10" i="2"/>
  <c r="V10" i="2"/>
  <c r="AC10" i="2"/>
  <c r="Z10" i="2"/>
  <c r="B4" i="2" l="1"/>
  <c r="AS10" i="2"/>
  <c r="AT1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<sst xmlns="http://schemas.openxmlformats.org/spreadsheetml/2006/main" count="2089" uniqueCount="880">
  <si>
    <t>Concentraties in vers gewicht</t>
  </si>
  <si>
    <t>Afvalstof Hazardous Property (HP)</t>
  </si>
  <si>
    <t>POP</t>
  </si>
  <si>
    <t>HP1</t>
  </si>
  <si>
    <t>HP2</t>
  </si>
  <si>
    <t>HP3</t>
  </si>
  <si>
    <t>HP4</t>
  </si>
  <si>
    <t>HP5</t>
  </si>
  <si>
    <t>HP6</t>
  </si>
  <si>
    <t>HP7</t>
  </si>
  <si>
    <t>HP8</t>
  </si>
  <si>
    <t>HP9</t>
  </si>
  <si>
    <t>HP10</t>
  </si>
  <si>
    <t>HP11</t>
  </si>
  <si>
    <t>HP12</t>
  </si>
  <si>
    <t>HP13</t>
  </si>
  <si>
    <t>HP14</t>
  </si>
  <si>
    <t>HP15</t>
  </si>
  <si>
    <r>
      <rPr>
        <b/>
        <sz val="16"/>
        <color rgb="FFFF0000"/>
        <rFont val="Tahoma"/>
        <family val="2"/>
      </rPr>
      <t xml:space="preserve">OPGELET!: </t>
    </r>
    <r>
      <rPr>
        <b/>
        <sz val="16"/>
        <rFont val="Tahoma"/>
        <family val="2"/>
      </rPr>
      <t xml:space="preserve">Deze rekentabel is slechts een hulpmiddel en kan een </t>
    </r>
    <r>
      <rPr>
        <b/>
        <u/>
        <sz val="16"/>
        <rFont val="Tahoma"/>
        <family val="2"/>
      </rPr>
      <t>onderschatting</t>
    </r>
    <r>
      <rPr>
        <b/>
        <sz val="16"/>
        <rFont val="Tahoma"/>
        <family val="2"/>
      </rPr>
      <t xml:space="preserve"> geven van het gevaarlijk karakter van het afval, indien er geen rekening wordt gehouden met de volledige chemische samenstelling van het afval. 
De stoffenlijst is een suggestielijst van de meest voorkomende gevaarlijke stoffen in afval, een gebruiker die een stof wenst toe te voegen aan de rekentabel kan via de link hiernaast een aanvraag doen.
De correcte indeling van afval blijft de verantwoordelijkheid van de producent/houder van het afval. </t>
    </r>
  </si>
  <si>
    <t xml:space="preserve">Gevaarsklasse </t>
  </si>
  <si>
    <t>Persistente organische polluenten</t>
  </si>
  <si>
    <t>Ontplofbaar</t>
  </si>
  <si>
    <t xml:space="preserve">Oxiderend </t>
  </si>
  <si>
    <t>Ontvlambaar</t>
  </si>
  <si>
    <t>Irriterend-huidirritatie en oogletsel</t>
  </si>
  <si>
    <t>Specifieke doelorgaan-
toxiciteit (STOT)</t>
  </si>
  <si>
    <t>Aspiratie-
toxiciteit</t>
  </si>
  <si>
    <t>Acute toxiciteit</t>
  </si>
  <si>
    <t>Kanker-
verwekkend</t>
  </si>
  <si>
    <t>Corrosief</t>
  </si>
  <si>
    <t>Infectueus</t>
  </si>
  <si>
    <t>Vergiftig voor de voortplanting</t>
  </si>
  <si>
    <t>Mutageen</t>
  </si>
  <si>
    <t>Afgifte van een acuut toxisch gas</t>
  </si>
  <si>
    <t xml:space="preserve">Sensibiliserend </t>
  </si>
  <si>
    <t>Ecotoxisch</t>
  </si>
  <si>
    <t>Afvalstoffen die een van de bij de HPs genoemde gevaarlijke eigenschappen doen ontstaan die de oorspronkelijke stof niet bezat</t>
  </si>
  <si>
    <t>klik hier om een suggestie te doen voor een stof die ontbreekt in deze rekentabel.</t>
  </si>
  <si>
    <t>Gevaarseigenschap/-indeling</t>
  </si>
  <si>
    <t>-</t>
  </si>
  <si>
    <t>ontplofbaar</t>
  </si>
  <si>
    <t xml:space="preserve">oxiderend </t>
  </si>
  <si>
    <t>ontvlambaar</t>
  </si>
  <si>
    <t>huid-corrosie</t>
  </si>
  <si>
    <t>oogletsel</t>
  </si>
  <si>
    <t>huid- en oogirritatie</t>
  </si>
  <si>
    <t>STOT SE1, STOT RE1</t>
  </si>
  <si>
    <t>STOT SE2, STOT RE2</t>
  </si>
  <si>
    <t>STOT SE3</t>
  </si>
  <si>
    <t>Asp. Tox. 1</t>
  </si>
  <si>
    <t>Acute tox. 1 (oraal)
Acute tox. 1 (inademing)</t>
  </si>
  <si>
    <t>Acute tox. 2 (oraal)
Acute tox. 1 (dermaal)</t>
  </si>
  <si>
    <t>Acute tox. 2 (inademing)</t>
  </si>
  <si>
    <t>Acute tox. 2 (dermaal)</t>
  </si>
  <si>
    <t>Acute tox. 3 (inademing)</t>
  </si>
  <si>
    <t>Acute tox. 3 (oraal)</t>
  </si>
  <si>
    <t>Acute tox. 3 (dermaal)</t>
  </si>
  <si>
    <t>Acute tox. 4 (inademing)</t>
  </si>
  <si>
    <t>Acute tox. 4 (oraal)</t>
  </si>
  <si>
    <t>Acute tox. 4 (dermaal)</t>
  </si>
  <si>
    <t>Kank. 1A, 1B</t>
  </si>
  <si>
    <t>Kank. 2</t>
  </si>
  <si>
    <t>Huidcorr. 1A, 1B, 1C</t>
  </si>
  <si>
    <t>Voortpl. 1A, 1B</t>
  </si>
  <si>
    <t>Voortpl. 2</t>
  </si>
  <si>
    <t>Muta. 1A, 1B</t>
  </si>
  <si>
    <t>Muta. 2</t>
  </si>
  <si>
    <t>Luchtwegen</t>
  </si>
  <si>
    <t>Huid</t>
  </si>
  <si>
    <t>Ozonafbrekend</t>
  </si>
  <si>
    <t>Aquatisch acuut</t>
  </si>
  <si>
    <t>Aquatisch chronisch 1, 2, 3</t>
  </si>
  <si>
    <t>Aquatisch chronisch 1, 2, 3, 4</t>
  </si>
  <si>
    <t>Gevaar voor massa-explosie bij brand</t>
  </si>
  <si>
    <t>In droge toestand ontplofbaar</t>
  </si>
  <si>
    <t>Kan ontplofbare peroxiden vormen</t>
  </si>
  <si>
    <t>Ontploffings-gevaar bij verwarming in afgesloten toestand</t>
  </si>
  <si>
    <t>Eindconclusie:</t>
  </si>
  <si>
    <t>mg/kg vers gewicht (vg)</t>
  </si>
  <si>
    <t>mg/kg droge stof (ds)</t>
  </si>
  <si>
    <t>% water</t>
  </si>
  <si>
    <r>
      <t xml:space="preserve">mg/kg vers gewicht (vg) </t>
    </r>
    <r>
      <rPr>
        <b/>
        <u/>
        <sz val="11"/>
        <rFont val="Tahoma"/>
        <family val="2"/>
      </rPr>
      <t>berekend</t>
    </r>
  </si>
  <si>
    <t>% vers gewicht (vg)</t>
  </si>
  <si>
    <t>Aanwezig boven de
POP-limiet</t>
  </si>
  <si>
    <t>H200, H201, H202, H203, H204, H240</t>
  </si>
  <si>
    <t>H241</t>
  </si>
  <si>
    <t>H270, H271, H272</t>
  </si>
  <si>
    <t>H220-H226, H228, H242, H250, H251, H252, H260, H261</t>
  </si>
  <si>
    <t xml:space="preserve">H314 </t>
  </si>
  <si>
    <t>H318</t>
  </si>
  <si>
    <t>H315, H319</t>
  </si>
  <si>
    <t>H370, H372</t>
  </si>
  <si>
    <t>H371, H373</t>
  </si>
  <si>
    <t>H335</t>
  </si>
  <si>
    <t>H304</t>
  </si>
  <si>
    <t>H300, H330</t>
  </si>
  <si>
    <t>H300, H310</t>
  </si>
  <si>
    <t>H330</t>
  </si>
  <si>
    <t>H310</t>
  </si>
  <si>
    <t>H331</t>
  </si>
  <si>
    <t>H301</t>
  </si>
  <si>
    <t>H311</t>
  </si>
  <si>
    <t>H332</t>
  </si>
  <si>
    <t>H302</t>
  </si>
  <si>
    <t>H312</t>
  </si>
  <si>
    <t>H350</t>
  </si>
  <si>
    <t>H351</t>
  </si>
  <si>
    <t>H314</t>
  </si>
  <si>
    <t>H360</t>
  </si>
  <si>
    <t>H361</t>
  </si>
  <si>
    <t>H340</t>
  </si>
  <si>
    <t>H341</t>
  </si>
  <si>
    <t>EUH029, EUH031, EUH032</t>
  </si>
  <si>
    <t>H334</t>
  </si>
  <si>
    <t>H317</t>
  </si>
  <si>
    <t>H420</t>
  </si>
  <si>
    <t>H400</t>
  </si>
  <si>
    <t>H410, H411, H412</t>
  </si>
  <si>
    <t>H410, H411, H412, H413</t>
  </si>
  <si>
    <t>H410</t>
  </si>
  <si>
    <t>H411</t>
  </si>
  <si>
    <t>H412</t>
  </si>
  <si>
    <t>H413</t>
  </si>
  <si>
    <t>H205</t>
  </si>
  <si>
    <t>EUH001</t>
  </si>
  <si>
    <t>EUH019</t>
  </si>
  <si>
    <t>EUH044</t>
  </si>
  <si>
    <t>Pictogram</t>
  </si>
  <si>
    <t xml:space="preserve">          of geen</t>
  </si>
  <si>
    <t>pictogram
bij H410
en H411</t>
  </si>
  <si>
    <t>Ondergrens (%) (&gt;)</t>
  </si>
  <si>
    <t>0.1 (H410), 1 (H411, H412)</t>
  </si>
  <si>
    <t>0.1 (H410), 1 (H411, H412, H413)</t>
  </si>
  <si>
    <t>Concentraties optellen of individueel beschouwen</t>
  </si>
  <si>
    <t>afzonderlijk</t>
  </si>
  <si>
    <t>som of testen</t>
  </si>
  <si>
    <t>som</t>
  </si>
  <si>
    <t>wetgeving lidstaten</t>
  </si>
  <si>
    <t>som of testen of richtlijnen</t>
  </si>
  <si>
    <t>[100 × Σc (H410) + 10 × Σc (H411) + Σc (H412) ≥ 25 %]</t>
  </si>
  <si>
    <t>[Σ c H410 + Σ c H411 + Σ c H412 + Σ c H413 ≥ 25 %]</t>
  </si>
  <si>
    <r>
      <t>Concentratiegrens (%) (</t>
    </r>
    <r>
      <rPr>
        <sz val="11"/>
        <rFont val="Calibri"/>
        <family val="2"/>
      </rPr>
      <t>≥)</t>
    </r>
  </si>
  <si>
    <t>Tot. conc. (%)</t>
  </si>
  <si>
    <t>Berekende waarde voor gevaarsindicatie</t>
  </si>
  <si>
    <t>Resultaat gevaarsindicatie per HP</t>
  </si>
  <si>
    <t>Parameter</t>
  </si>
  <si>
    <t>Cas-nr.</t>
  </si>
  <si>
    <t xml:space="preserve">Gevaarszinnen </t>
  </si>
  <si>
    <t>Metalen</t>
  </si>
  <si>
    <t xml:space="preserve">Ag </t>
  </si>
  <si>
    <t>Zilver</t>
  </si>
  <si>
    <t>7440-22-4</t>
  </si>
  <si>
    <t>290/360D/400/410</t>
  </si>
  <si>
    <t>Zilver chloride</t>
  </si>
  <si>
    <t>7783-90-6</t>
  </si>
  <si>
    <t>Al</t>
  </si>
  <si>
    <t>Aluminium</t>
  </si>
  <si>
    <t>7429-90-5</t>
  </si>
  <si>
    <r>
      <rPr>
        <sz val="11"/>
        <rFont val="Tahoma"/>
        <family val="2"/>
      </rPr>
      <t>250/261/</t>
    </r>
    <r>
      <rPr>
        <sz val="11"/>
        <color rgb="FF0070C0"/>
        <rFont val="Tahoma"/>
        <family val="2"/>
      </rPr>
      <t>314</t>
    </r>
  </si>
  <si>
    <t>Aluminium chloride</t>
  </si>
  <si>
    <t>7446-70-0</t>
  </si>
  <si>
    <t>As</t>
  </si>
  <si>
    <t>Arseen</t>
  </si>
  <si>
    <t>7440-38-2</t>
  </si>
  <si>
    <r>
      <t>301*/331*/</t>
    </r>
    <r>
      <rPr>
        <sz val="11"/>
        <color rgb="FF0070C0"/>
        <rFont val="Tahoma"/>
        <family val="2"/>
      </rPr>
      <t>314</t>
    </r>
    <r>
      <rPr>
        <sz val="11"/>
        <rFont val="Tahoma"/>
        <family val="2"/>
      </rPr>
      <t>/</t>
    </r>
    <r>
      <rPr>
        <sz val="11"/>
        <color indexed="30"/>
        <rFont val="Tahoma"/>
        <family val="2"/>
      </rPr>
      <t>350</t>
    </r>
    <r>
      <rPr>
        <sz val="11"/>
        <rFont val="Tahoma"/>
        <family val="2"/>
      </rPr>
      <t>/400/410</t>
    </r>
  </si>
  <si>
    <t>diarseenpentoxide</t>
  </si>
  <si>
    <t>1303-28-2</t>
  </si>
  <si>
    <t>301*/331*/350/400/410</t>
  </si>
  <si>
    <t>diarseentrioxide</t>
  </si>
  <si>
    <t>1327-53-3</t>
  </si>
  <si>
    <t>300*/314/350/400/410</t>
  </si>
  <si>
    <t>B</t>
  </si>
  <si>
    <t>Boor</t>
  </si>
  <si>
    <t>7440-42-8</t>
  </si>
  <si>
    <t>360FD</t>
  </si>
  <si>
    <t>Diboor trioxide</t>
  </si>
  <si>
    <t>1303-86-2</t>
  </si>
  <si>
    <t>Ba</t>
  </si>
  <si>
    <t>Barium</t>
  </si>
  <si>
    <t>7440-39-3</t>
  </si>
  <si>
    <r>
      <rPr>
        <sz val="11"/>
        <color rgb="FF00B050"/>
        <rFont val="Tahoma"/>
        <family val="2"/>
      </rPr>
      <t>228/260/301*/314/318</t>
    </r>
    <r>
      <rPr>
        <sz val="11"/>
        <color rgb="FF0070C0"/>
        <rFont val="Tahoma"/>
        <family val="2"/>
      </rPr>
      <t>/332*</t>
    </r>
  </si>
  <si>
    <t>Barium chloride</t>
  </si>
  <si>
    <t>10361-37-2</t>
  </si>
  <si>
    <t>301*/332*</t>
  </si>
  <si>
    <t>Cd</t>
  </si>
  <si>
    <t>Cadmium</t>
  </si>
  <si>
    <t>7440-43-9 (pyrofoor)</t>
  </si>
  <si>
    <r>
      <t>250/</t>
    </r>
    <r>
      <rPr>
        <sz val="11"/>
        <color indexed="30"/>
        <rFont val="Tahoma"/>
        <family val="2"/>
      </rPr>
      <t>301*</t>
    </r>
    <r>
      <rPr>
        <sz val="11"/>
        <rFont val="Tahoma"/>
        <family val="2"/>
      </rPr>
      <t>/</t>
    </r>
    <r>
      <rPr>
        <sz val="11"/>
        <color rgb="FF0070C0"/>
        <rFont val="Tahoma"/>
        <family val="2"/>
      </rPr>
      <t>302*</t>
    </r>
    <r>
      <rPr>
        <sz val="11"/>
        <rFont val="Tahoma"/>
        <family val="2"/>
      </rPr>
      <t>/330cat.2*/</t>
    </r>
    <r>
      <rPr>
        <sz val="11"/>
        <color indexed="30"/>
        <rFont val="Tahoma"/>
        <family val="2"/>
      </rPr>
      <t>340</t>
    </r>
    <r>
      <rPr>
        <sz val="11"/>
        <rFont val="Tahoma"/>
        <family val="2"/>
      </rPr>
      <t>/341/350/372/400/410/</t>
    </r>
    <r>
      <rPr>
        <sz val="11"/>
        <color rgb="FF0070C0"/>
        <rFont val="Tahoma"/>
        <family val="2"/>
      </rPr>
      <t>413</t>
    </r>
    <r>
      <rPr>
        <sz val="11"/>
        <rFont val="Tahoma"/>
        <family val="2"/>
      </rPr>
      <t>/</t>
    </r>
    <r>
      <rPr>
        <sz val="11"/>
        <color indexed="30"/>
        <rFont val="Tahoma"/>
        <family val="2"/>
      </rPr>
      <t>360FD</t>
    </r>
    <r>
      <rPr>
        <sz val="11"/>
        <rFont val="Tahoma"/>
        <family val="2"/>
      </rPr>
      <t>/361fd</t>
    </r>
  </si>
  <si>
    <t>cadmiumchloride</t>
  </si>
  <si>
    <t>10108-64-2</t>
  </si>
  <si>
    <t>301*/330cat2*/340/350/372/400/410/360FD</t>
  </si>
  <si>
    <t>cadmiumsulfide</t>
  </si>
  <si>
    <t>1306-23-6</t>
  </si>
  <si>
    <t>302*/341/350/372/413/361fd</t>
  </si>
  <si>
    <t>cadmiumoxide</t>
  </si>
  <si>
    <t>1306-19-0 (niet pyrofoor)</t>
  </si>
  <si>
    <t>330cat2*/341/350/372/400/410/361fd</t>
  </si>
  <si>
    <t>cadmiumsulfaat</t>
  </si>
  <si>
    <t>10124-36-4</t>
  </si>
  <si>
    <t>Co</t>
  </si>
  <si>
    <t>Kobalt</t>
  </si>
  <si>
    <t>7440-48-4</t>
  </si>
  <si>
    <r>
      <rPr>
        <sz val="11"/>
        <color rgb="FF0070C0"/>
        <rFont val="Tahoma"/>
        <family val="2"/>
      </rPr>
      <t>302*</t>
    </r>
    <r>
      <rPr>
        <sz val="11"/>
        <rFont val="Tahoma"/>
        <family val="2"/>
      </rPr>
      <t>/317/334/341/350</t>
    </r>
    <r>
      <rPr>
        <sz val="11"/>
        <color rgb="FF0070C0"/>
        <rFont val="Tahoma"/>
        <family val="2"/>
      </rPr>
      <t>i</t>
    </r>
    <r>
      <rPr>
        <sz val="11"/>
        <rFont val="Tahoma"/>
        <family val="2"/>
      </rPr>
      <t>/360F</t>
    </r>
    <r>
      <rPr>
        <sz val="11"/>
        <color rgb="FF0070C0"/>
        <rFont val="Tahoma"/>
        <family val="2"/>
      </rPr>
      <t>/</t>
    </r>
    <r>
      <rPr>
        <sz val="11"/>
        <rFont val="Tahoma"/>
        <family val="2"/>
      </rPr>
      <t>413</t>
    </r>
    <r>
      <rPr>
        <sz val="11"/>
        <color rgb="FF0070C0"/>
        <rFont val="Tahoma"/>
        <family val="2"/>
      </rPr>
      <t>/400/410</t>
    </r>
  </si>
  <si>
    <t>Kobalt dichloride</t>
  </si>
  <si>
    <t>7646-79-9</t>
  </si>
  <si>
    <t>302*/317/334/341/400/410/350i/360F</t>
  </si>
  <si>
    <t>Cr</t>
  </si>
  <si>
    <t>Chroom</t>
  </si>
  <si>
    <t>7440-47-3</t>
  </si>
  <si>
    <t>271/272/301*/302/311*/312*/314/315/317/319/330cat.2*/334/335/340/350/372/400/410/360FD/361f</t>
  </si>
  <si>
    <t>Chromium trioxide / Chromium (VI) oxide / Trioxochromium</t>
  </si>
  <si>
    <t>1333-82-0</t>
  </si>
  <si>
    <t>271/301*/311*/314/317/330cat2*/334/340/350/372/400/410/361f</t>
  </si>
  <si>
    <t>natriumchromaat</t>
  </si>
  <si>
    <t>7775-11-3</t>
  </si>
  <si>
    <t>301*/312*/314/317/330cat2*/334/340/350/372/400/410/360FD</t>
  </si>
  <si>
    <t>natriumdichromaat</t>
  </si>
  <si>
    <t>10588-01-9</t>
  </si>
  <si>
    <t>272/301*/312*/314/317/330cat2*/334/340/350/372/400/410/360FD</t>
  </si>
  <si>
    <t>ammoniumdichromaat</t>
  </si>
  <si>
    <t>7789-09-5</t>
  </si>
  <si>
    <t>Kaliumdichromaat</t>
  </si>
  <si>
    <t>7778-50-9</t>
  </si>
  <si>
    <t>272/301*/312*/314/317/330*/334/340/350/372/400/410/360FD</t>
  </si>
  <si>
    <t>Chroom dichloride</t>
  </si>
  <si>
    <t>10049-05-5</t>
  </si>
  <si>
    <t>302/315/319/335</t>
  </si>
  <si>
    <t>Cu</t>
  </si>
  <si>
    <t>Koper</t>
  </si>
  <si>
    <t>7440-50-8</t>
  </si>
  <si>
    <r>
      <rPr>
        <sz val="11"/>
        <rFont val="Tahoma"/>
        <family val="2"/>
      </rPr>
      <t>411/</t>
    </r>
    <r>
      <rPr>
        <sz val="11"/>
        <color rgb="FF0070C0"/>
        <rFont val="Tahoma"/>
        <family val="2"/>
      </rPr>
      <t>400/410/302*/312/315/318/319/332</t>
    </r>
  </si>
  <si>
    <t>koper(I)chloride (Cu(I)Cl))</t>
  </si>
  <si>
    <t>7758-89-6</t>
  </si>
  <si>
    <t>302*/400/410</t>
  </si>
  <si>
    <t>koper(II)oxide (Cu(II)O)</t>
  </si>
  <si>
    <t>1317-38-0</t>
  </si>
  <si>
    <t>400/410</t>
  </si>
  <si>
    <t>kopersulfaat</t>
  </si>
  <si>
    <t>7758-98-7</t>
  </si>
  <si>
    <t>302*/315/319/400/410</t>
  </si>
  <si>
    <t>koper dichloride</t>
  </si>
  <si>
    <t>7447-39-4</t>
  </si>
  <si>
    <t>302/312/315/318/400/411</t>
  </si>
  <si>
    <t>Koper(I)oxide (Cu(I)O)</t>
  </si>
  <si>
    <t>1317-39-1</t>
  </si>
  <si>
    <t>302/318/332/400/410</t>
  </si>
  <si>
    <t>Fe</t>
  </si>
  <si>
    <t>Ijzer</t>
  </si>
  <si>
    <t>7439-89-6</t>
  </si>
  <si>
    <t>290/302/318</t>
  </si>
  <si>
    <t>Ijzer dichloride</t>
  </si>
  <si>
    <t>7758-94-3</t>
  </si>
  <si>
    <t>Hg</t>
  </si>
  <si>
    <t>Kwik</t>
  </si>
  <si>
    <t>7439-97-6</t>
  </si>
  <si>
    <r>
      <rPr>
        <sz val="11"/>
        <color indexed="30"/>
        <rFont val="Tahoma"/>
        <family val="2"/>
      </rPr>
      <t>300cat.2*/302*</t>
    </r>
    <r>
      <rPr>
        <sz val="11"/>
        <rFont val="Tahoma"/>
        <family val="2"/>
      </rPr>
      <t>/</t>
    </r>
    <r>
      <rPr>
        <sz val="11"/>
        <color rgb="FF0070C0"/>
        <rFont val="Tahoma"/>
        <family val="2"/>
      </rPr>
      <t>314</t>
    </r>
    <r>
      <rPr>
        <sz val="11"/>
        <rFont val="Tahoma"/>
        <family val="2"/>
      </rPr>
      <t>/</t>
    </r>
    <r>
      <rPr>
        <sz val="11"/>
        <color rgb="FF0070C0"/>
        <rFont val="Tahoma"/>
        <family val="2"/>
      </rPr>
      <t>315</t>
    </r>
    <r>
      <rPr>
        <sz val="11"/>
        <rFont val="Tahoma"/>
        <family val="2"/>
      </rPr>
      <t>/</t>
    </r>
    <r>
      <rPr>
        <sz val="11"/>
        <color rgb="FF0070C0"/>
        <rFont val="Tahoma"/>
        <family val="2"/>
      </rPr>
      <t>319</t>
    </r>
    <r>
      <rPr>
        <sz val="11"/>
        <rFont val="Tahoma"/>
        <family val="2"/>
      </rPr>
      <t>/330cat.2*/</t>
    </r>
    <r>
      <rPr>
        <sz val="11"/>
        <color rgb="FF0070C0"/>
        <rFont val="Tahoma"/>
        <family val="2"/>
      </rPr>
      <t>335</t>
    </r>
    <r>
      <rPr>
        <sz val="11"/>
        <rFont val="Tahoma"/>
        <family val="2"/>
      </rPr>
      <t>/</t>
    </r>
    <r>
      <rPr>
        <sz val="11"/>
        <color indexed="30"/>
        <rFont val="Tahoma"/>
        <family val="2"/>
      </rPr>
      <t>341</t>
    </r>
    <r>
      <rPr>
        <sz val="11"/>
        <rFont val="Tahoma"/>
        <family val="2"/>
      </rPr>
      <t>/372/400/410/360D/</t>
    </r>
    <r>
      <rPr>
        <sz val="11"/>
        <color indexed="30"/>
        <rFont val="Tahoma"/>
        <family val="2"/>
      </rPr>
      <t>361f</t>
    </r>
  </si>
  <si>
    <t>kwikdichloride</t>
  </si>
  <si>
    <t>7487-94-7</t>
  </si>
  <si>
    <t>300cat2*/314/341/372/400/410/361f</t>
  </si>
  <si>
    <t>dikwikdichloride (Hg2Cl2)</t>
  </si>
  <si>
    <t>10112-91-1</t>
  </si>
  <si>
    <t>302*/315/319/335/400/410</t>
  </si>
  <si>
    <t>K</t>
  </si>
  <si>
    <t>Kalium</t>
  </si>
  <si>
    <t>7440-09-7</t>
  </si>
  <si>
    <t>260/314</t>
  </si>
  <si>
    <t>Kalium chloride</t>
  </si>
  <si>
    <t>7447-40-7</t>
  </si>
  <si>
    <t>niet ingedeeld (REACH dossier)</t>
  </si>
  <si>
    <t>Mg</t>
  </si>
  <si>
    <t>Magnesium</t>
  </si>
  <si>
    <t>7439-95-4</t>
  </si>
  <si>
    <t>250/260</t>
  </si>
  <si>
    <t>Magnesium chloride</t>
  </si>
  <si>
    <t>7786-30-3</t>
  </si>
  <si>
    <t>Mn</t>
  </si>
  <si>
    <t>Mangaan</t>
  </si>
  <si>
    <t>7439-96-5</t>
  </si>
  <si>
    <t>301/318/373</t>
  </si>
  <si>
    <t>Mangaan dichloride</t>
  </si>
  <si>
    <t>7773-01-5</t>
  </si>
  <si>
    <t>Pb</t>
  </si>
  <si>
    <t>Lood</t>
  </si>
  <si>
    <t>7439-92-1</t>
  </si>
  <si>
    <r>
      <rPr>
        <sz val="11"/>
        <color indexed="30"/>
        <rFont val="Tahoma"/>
        <family val="2"/>
      </rPr>
      <t>302*/332*/373*/400/410/351/</t>
    </r>
    <r>
      <rPr>
        <sz val="11"/>
        <rFont val="Tahoma"/>
        <family val="2"/>
      </rPr>
      <t>360FD/</t>
    </r>
    <r>
      <rPr>
        <sz val="11"/>
        <color theme="4"/>
        <rFont val="Tahoma"/>
        <family val="2"/>
      </rPr>
      <t>360Df</t>
    </r>
    <r>
      <rPr>
        <sz val="11"/>
        <rFont val="Tahoma"/>
        <family val="2"/>
      </rPr>
      <t>/362</t>
    </r>
  </si>
  <si>
    <t>Loodverbindingen</t>
  </si>
  <si>
    <t>meerdere</t>
  </si>
  <si>
    <t>302*/332*/373*/400/410/360Df</t>
  </si>
  <si>
    <t>Lood dichloride</t>
  </si>
  <si>
    <t>7758-95-4</t>
  </si>
  <si>
    <t>302/332/351/360Df/362/372/400/410</t>
  </si>
  <si>
    <t>Na</t>
  </si>
  <si>
    <t>Natrium</t>
  </si>
  <si>
    <t>7440-23-5</t>
  </si>
  <si>
    <r>
      <t>260/314/</t>
    </r>
    <r>
      <rPr>
        <sz val="11"/>
        <color rgb="FF0070C0"/>
        <rFont val="Tahoma"/>
        <family val="2"/>
      </rPr>
      <t>336/361/373</t>
    </r>
  </si>
  <si>
    <t>Natriumbromide</t>
  </si>
  <si>
    <t>7647-15-6</t>
  </si>
  <si>
    <t>336/361/373</t>
  </si>
  <si>
    <t>Natrium sulfaat</t>
  </si>
  <si>
    <t>7757-82-6</t>
  </si>
  <si>
    <t>Ni</t>
  </si>
  <si>
    <t>Nikkel</t>
  </si>
  <si>
    <t>7440-02-0</t>
  </si>
  <si>
    <r>
      <rPr>
        <sz val="11"/>
        <color rgb="FF0070C0"/>
        <rFont val="Tahoma"/>
        <family val="2"/>
      </rPr>
      <t>301*/315</t>
    </r>
    <r>
      <rPr>
        <sz val="11"/>
        <rFont val="Tahoma"/>
        <family val="2"/>
      </rPr>
      <t>/317/</t>
    </r>
    <r>
      <rPr>
        <sz val="11"/>
        <color rgb="FF0070C0"/>
        <rFont val="Tahoma"/>
        <family val="2"/>
      </rPr>
      <t>331*/334/341</t>
    </r>
    <r>
      <rPr>
        <sz val="11"/>
        <rFont val="Tahoma"/>
        <family val="2"/>
      </rPr>
      <t>/351/372/</t>
    </r>
    <r>
      <rPr>
        <sz val="11"/>
        <color indexed="30"/>
        <rFont val="Tahoma"/>
        <family val="2"/>
      </rPr>
      <t>400/410</t>
    </r>
    <r>
      <rPr>
        <sz val="11"/>
        <rFont val="Tahoma"/>
        <family val="2"/>
      </rPr>
      <t>/412/</t>
    </r>
    <r>
      <rPr>
        <sz val="11"/>
        <color indexed="30"/>
        <rFont val="Tahoma"/>
        <family val="2"/>
      </rPr>
      <t>413</t>
    </r>
    <r>
      <rPr>
        <sz val="11"/>
        <rFont val="Tahoma"/>
        <family val="2"/>
      </rPr>
      <t>/</t>
    </r>
    <r>
      <rPr>
        <sz val="11"/>
        <color indexed="30"/>
        <rFont val="Tahoma"/>
        <family val="2"/>
      </rPr>
      <t>350i/360D</t>
    </r>
  </si>
  <si>
    <t>nikkelmonoxide</t>
  </si>
  <si>
    <t>11099-02-8</t>
  </si>
  <si>
    <t>317/372/413/350i</t>
  </si>
  <si>
    <t>nikkelsubsulfide</t>
  </si>
  <si>
    <t>12035-72-2</t>
  </si>
  <si>
    <t>317/331/341/372/400/410/350i</t>
  </si>
  <si>
    <t>Nikkel dichloride</t>
  </si>
  <si>
    <t>7718-54-9</t>
  </si>
  <si>
    <t>301*/315/317/331*/334/341/372/400/410/350i/360D</t>
  </si>
  <si>
    <t>Sb</t>
  </si>
  <si>
    <t>Antimoon</t>
  </si>
  <si>
    <t>7440-36-0</t>
  </si>
  <si>
    <t>351/360/362/373/412</t>
  </si>
  <si>
    <t>Diantimonium trioxide</t>
  </si>
  <si>
    <t>1309-64-4</t>
  </si>
  <si>
    <t>Se</t>
  </si>
  <si>
    <t>Seleen</t>
  </si>
  <si>
    <t>7782-49-2</t>
  </si>
  <si>
    <r>
      <t>301*/</t>
    </r>
    <r>
      <rPr>
        <sz val="11"/>
        <color rgb="FF0070C0"/>
        <rFont val="Tahoma"/>
        <family val="2"/>
      </rPr>
      <t>314/318/330cat.2</t>
    </r>
    <r>
      <rPr>
        <sz val="11"/>
        <rFont val="Tahoma"/>
        <family val="2"/>
      </rPr>
      <t>/331*/373*/</t>
    </r>
    <r>
      <rPr>
        <sz val="11"/>
        <color rgb="FF0070C0"/>
        <rFont val="Tahoma"/>
        <family val="2"/>
      </rPr>
      <t>400/410</t>
    </r>
    <r>
      <rPr>
        <sz val="11"/>
        <rFont val="Tahoma"/>
        <family val="2"/>
      </rPr>
      <t>/413</t>
    </r>
  </si>
  <si>
    <t>Selenium dioxide</t>
  </si>
  <si>
    <t>7446-08-4</t>
  </si>
  <si>
    <t>301/314/318/330cat2/373/400/410</t>
  </si>
  <si>
    <t>Si</t>
  </si>
  <si>
    <t>Silicium</t>
  </si>
  <si>
    <t>7440-21-3</t>
  </si>
  <si>
    <t>Siliciumdioxide</t>
  </si>
  <si>
    <t>14808-60-7</t>
  </si>
  <si>
    <t>Sn</t>
  </si>
  <si>
    <t>Tin</t>
  </si>
  <si>
    <t>7440-31-5</t>
  </si>
  <si>
    <t>290/302/314/317/318/332/335/373/411</t>
  </si>
  <si>
    <t>Tin dichloride</t>
  </si>
  <si>
    <t>7772-99-8</t>
  </si>
  <si>
    <t>290/302/314/317/318/332/335/373/412</t>
  </si>
  <si>
    <t>TI</t>
  </si>
  <si>
    <t>Thallium</t>
  </si>
  <si>
    <t>7440-28-0</t>
  </si>
  <si>
    <r>
      <t>300cat.2*/330cat.2*/</t>
    </r>
    <r>
      <rPr>
        <sz val="11"/>
        <color rgb="FF0070C0"/>
        <rFont val="Tahoma"/>
        <family val="2"/>
      </rPr>
      <t>315/372</t>
    </r>
    <r>
      <rPr>
        <sz val="11"/>
        <rFont val="Tahoma"/>
        <family val="2"/>
      </rPr>
      <t>/373*/</t>
    </r>
    <r>
      <rPr>
        <sz val="11"/>
        <color rgb="FF0070C0"/>
        <rFont val="Tahoma"/>
        <family val="2"/>
      </rPr>
      <t>411</t>
    </r>
    <r>
      <rPr>
        <sz val="11"/>
        <rFont val="Tahoma"/>
        <family val="2"/>
      </rPr>
      <t>/413</t>
    </r>
  </si>
  <si>
    <t>Dithallium sulfaat</t>
  </si>
  <si>
    <t>7446-18-6</t>
  </si>
  <si>
    <t>300*/315/372/411</t>
  </si>
  <si>
    <t>Ti</t>
  </si>
  <si>
    <t>Titanium</t>
  </si>
  <si>
    <t>7440-32-6</t>
  </si>
  <si>
    <t>351  (inhalation)</t>
  </si>
  <si>
    <t>Titanium dioxide</t>
  </si>
  <si>
    <t>13463-67-7</t>
  </si>
  <si>
    <t>V</t>
  </si>
  <si>
    <t>Vanadium</t>
  </si>
  <si>
    <t>7440-62-2</t>
  </si>
  <si>
    <t>301/330cat.2/335/341/350/362/372/411/361fd</t>
  </si>
  <si>
    <t>Divanadium pentaoxide</t>
  </si>
  <si>
    <t>1314-62-1</t>
  </si>
  <si>
    <t>301/330cat2/335/341/350/362/372/411/361fd</t>
  </si>
  <si>
    <t>Zn</t>
  </si>
  <si>
    <t>Zink</t>
  </si>
  <si>
    <t>7440-66-6</t>
  </si>
  <si>
    <r>
      <t>250/260/</t>
    </r>
    <r>
      <rPr>
        <sz val="11"/>
        <color indexed="30"/>
        <rFont val="Tahoma"/>
        <family val="2"/>
      </rPr>
      <t>302*/314/318</t>
    </r>
    <r>
      <rPr>
        <sz val="11"/>
        <rFont val="Tahoma"/>
        <family val="2"/>
      </rPr>
      <t>/400/410</t>
    </r>
  </si>
  <si>
    <t>zinkchloride</t>
  </si>
  <si>
    <t>7646-85-7</t>
  </si>
  <si>
    <t>302*/314/400/410</t>
  </si>
  <si>
    <t>zinkoxide</t>
  </si>
  <si>
    <t>1314-13-2</t>
  </si>
  <si>
    <t>zinkfosfaat</t>
  </si>
  <si>
    <t>7779-90-0</t>
  </si>
  <si>
    <t>zinksulfaat</t>
  </si>
  <si>
    <t>7733-02-0</t>
  </si>
  <si>
    <t>302*/318/400/410</t>
  </si>
  <si>
    <t>Br</t>
  </si>
  <si>
    <t>Broom</t>
  </si>
  <si>
    <t>7726-95-6</t>
  </si>
  <si>
    <t>314/330cat.2*/400</t>
  </si>
  <si>
    <t>Andere metaalverbindingen</t>
  </si>
  <si>
    <t>Tributyltin chloride</t>
  </si>
  <si>
    <t>1461-22-9</t>
  </si>
  <si>
    <t>301/311/315/317/318/330cat.1/341/360FD/372/400/410</t>
  </si>
  <si>
    <t>Kalium cyanide</t>
  </si>
  <si>
    <t>151-50-8</t>
  </si>
  <si>
    <t>290/300cat.1/310cat.1/330cat.1/372/400/410</t>
  </si>
  <si>
    <t>Waterstofbromide</t>
  </si>
  <si>
    <t>10035-10-6</t>
  </si>
  <si>
    <t>314/335</t>
  </si>
  <si>
    <t>koolstoftetrabromide</t>
  </si>
  <si>
    <t>558-13-4</t>
  </si>
  <si>
    <t>302/315/318/335</t>
  </si>
  <si>
    <t>BTEXS</t>
  </si>
  <si>
    <t>Benzeen</t>
  </si>
  <si>
    <t>71-43-2</t>
  </si>
  <si>
    <t>225/315/319/304/340/350/372</t>
  </si>
  <si>
    <t>Tolueen</t>
  </si>
  <si>
    <t>108-88-3</t>
  </si>
  <si>
    <t>225/315/304/336/373*/361d</t>
  </si>
  <si>
    <t>Ethylbenzeen</t>
  </si>
  <si>
    <t>100-41-4</t>
  </si>
  <si>
    <t>225/332*/304/373</t>
  </si>
  <si>
    <t>Xyleen</t>
  </si>
  <si>
    <t>1330-20-7</t>
  </si>
  <si>
    <t>226/312*/315/332*</t>
  </si>
  <si>
    <t>Styreen</t>
  </si>
  <si>
    <t>100-42-5</t>
  </si>
  <si>
    <t>226/315/319/332*/372/361d</t>
  </si>
  <si>
    <t>PAKs</t>
  </si>
  <si>
    <t>Naftaleen</t>
  </si>
  <si>
    <t>91-20-3</t>
  </si>
  <si>
    <t>302*/351/400/410</t>
  </si>
  <si>
    <t>Acenaftyleen</t>
  </si>
  <si>
    <t>208-96-8</t>
  </si>
  <si>
    <t>310cat.1/330cat.1</t>
  </si>
  <si>
    <t>Acenafteen</t>
  </si>
  <si>
    <t>83-32-9</t>
  </si>
  <si>
    <t>319/400/410</t>
  </si>
  <si>
    <t>Fluoreen</t>
  </si>
  <si>
    <t>86-73-7</t>
  </si>
  <si>
    <t>Fenantreen</t>
  </si>
  <si>
    <t>85-01-8</t>
  </si>
  <si>
    <t>Antraceen</t>
  </si>
  <si>
    <t>120-12-7</t>
  </si>
  <si>
    <t>Fluoranteen</t>
  </si>
  <si>
    <t>206-44-0</t>
  </si>
  <si>
    <t>302/400/410</t>
  </si>
  <si>
    <t>Pyreen</t>
  </si>
  <si>
    <t>129-00-0</t>
  </si>
  <si>
    <t>Benzo(a)antraceen</t>
  </si>
  <si>
    <t>56-55-3</t>
  </si>
  <si>
    <t>350/400/410</t>
  </si>
  <si>
    <t>Chryseen</t>
  </si>
  <si>
    <t>218-01-9</t>
  </si>
  <si>
    <t>341/350/400/410</t>
  </si>
  <si>
    <t>Benzo(b)fluoranteen</t>
  </si>
  <si>
    <t>205-99-2</t>
  </si>
  <si>
    <t>Benzo(k)fluoranteen</t>
  </si>
  <si>
    <t>207-08-9</t>
  </si>
  <si>
    <t>Benzo(a)pyreen</t>
  </si>
  <si>
    <t>50-32-8</t>
  </si>
  <si>
    <t>317/340/350/400/410/360FD</t>
  </si>
  <si>
    <t>Indeno(1,2,3-c,d)pyreen</t>
  </si>
  <si>
    <t>193-39-5</t>
  </si>
  <si>
    <t>Dibenzo(a,h)antraceen</t>
  </si>
  <si>
    <t>53-70-3</t>
  </si>
  <si>
    <t>Benzo(g,h,i)peryleen</t>
  </si>
  <si>
    <t>191-24-2</t>
  </si>
  <si>
    <t>Vluchtige halogeenKWS</t>
  </si>
  <si>
    <t>Tetrachloromethaan</t>
  </si>
  <si>
    <t>56-23-5</t>
  </si>
  <si>
    <t>301*/311*/331*/351/372/412/420</t>
  </si>
  <si>
    <t>1,2-dichloroethaan</t>
  </si>
  <si>
    <t>107-06-2</t>
  </si>
  <si>
    <t>225/302*/315/319/335/350</t>
  </si>
  <si>
    <t>Trichloroethyleen</t>
  </si>
  <si>
    <t>79-01-6</t>
  </si>
  <si>
    <t>315/319/336/341/350/412</t>
  </si>
  <si>
    <t>Minerale olie</t>
  </si>
  <si>
    <t>Minerale olie vluchtig - C6-C10</t>
  </si>
  <si>
    <t>224/304/340/350/315/361/411</t>
  </si>
  <si>
    <t>Minerale olie - C10-C12</t>
  </si>
  <si>
    <t>224/315/304/350/361/340/411</t>
  </si>
  <si>
    <t>Minerale olie - C12-C20</t>
  </si>
  <si>
    <t>226/373/304/315/332/351/411</t>
  </si>
  <si>
    <t>Minerale olie - C20-C40</t>
  </si>
  <si>
    <t>372/304/350/361d</t>
  </si>
  <si>
    <t>MTBE</t>
  </si>
  <si>
    <t xml:space="preserve">MTBE - tert-butylmethylether </t>
  </si>
  <si>
    <t xml:space="preserve">1634-04-4 </t>
  </si>
  <si>
    <t>225/315</t>
  </si>
  <si>
    <t>PCB</t>
  </si>
  <si>
    <t>Polychloorbifenylen (PCBs)</t>
  </si>
  <si>
    <t>1336-36-3</t>
  </si>
  <si>
    <t>373*/400/410</t>
  </si>
  <si>
    <t>2,2',5,5'-tetrachlorobifenyl</t>
  </si>
  <si>
    <t>35693-99-3</t>
  </si>
  <si>
    <t>373/400/410</t>
  </si>
  <si>
    <t>2,2',4,5,5'-pentachlorobifenyl</t>
  </si>
  <si>
    <t>37680-73-2</t>
  </si>
  <si>
    <t>2,3',4,4',5-pentachlorobifenyl</t>
  </si>
  <si>
    <t>31508-00-6</t>
  </si>
  <si>
    <t>2,2',4,4',5,5'-Hexachlorobifenyl</t>
  </si>
  <si>
    <t>35065-27-1</t>
  </si>
  <si>
    <t>2,2',3,4,4',5'-hexachlorobifenyl</t>
  </si>
  <si>
    <t>35065-28-2</t>
  </si>
  <si>
    <t>2,2',3,4,4',5,5'-heptachlorobifenyl</t>
  </si>
  <si>
    <t>35065-29-3</t>
  </si>
  <si>
    <t>VOCL</t>
  </si>
  <si>
    <t>Dichloromethaan</t>
  </si>
  <si>
    <t>75-09-2</t>
  </si>
  <si>
    <t>Trichloromethaan (chloroform)</t>
  </si>
  <si>
    <t>67-66-3</t>
  </si>
  <si>
    <t>302/315/319/331/351/372/361d</t>
  </si>
  <si>
    <t xml:space="preserve">107-06-2 </t>
  </si>
  <si>
    <t>1,1,1-trichloorethaan (methylchloroform)</t>
  </si>
  <si>
    <t>71-55-6</t>
  </si>
  <si>
    <t>332*/420</t>
  </si>
  <si>
    <t>1,1,2-trichloorethaan</t>
  </si>
  <si>
    <t>79-00-5</t>
  </si>
  <si>
    <t>302*/312*/332*/351</t>
  </si>
  <si>
    <t>Cis-1,2-dichlooretheen</t>
  </si>
  <si>
    <t>156-59-2</t>
  </si>
  <si>
    <t>225/332*/412</t>
  </si>
  <si>
    <t>trans-1,2-dichloroetheen</t>
  </si>
  <si>
    <t>156-60-5</t>
  </si>
  <si>
    <t>Cis+trans-1,2-dichlooretheen</t>
  </si>
  <si>
    <t>540-59-0</t>
  </si>
  <si>
    <t>1,1 Dichloroetheen (vinylidene chloride)</t>
  </si>
  <si>
    <t xml:space="preserve">75-35-4 </t>
  </si>
  <si>
    <t>224/332*/351</t>
  </si>
  <si>
    <t>Tetrachlooretheen</t>
  </si>
  <si>
    <t xml:space="preserve">127-18-4 </t>
  </si>
  <si>
    <t>351/411</t>
  </si>
  <si>
    <t>Vinylchloride</t>
  </si>
  <si>
    <t>75-01-4</t>
  </si>
  <si>
    <t>220/350</t>
  </si>
  <si>
    <t>Chloorbenzenen</t>
  </si>
  <si>
    <t>Monochloorbenzeen</t>
  </si>
  <si>
    <t>108-90-7</t>
  </si>
  <si>
    <t>226/315/332/411</t>
  </si>
  <si>
    <t>1,2-dichloorbenzeen</t>
  </si>
  <si>
    <t>95-50-1</t>
  </si>
  <si>
    <t>1,3-dichloorbenzeen</t>
  </si>
  <si>
    <t>541-73-1</t>
  </si>
  <si>
    <t>302*/411</t>
  </si>
  <si>
    <t>1,4-dichloorbenzeen</t>
  </si>
  <si>
    <t xml:space="preserve">106-46-7 </t>
  </si>
  <si>
    <t>319/351/400/410</t>
  </si>
  <si>
    <t>Trichloorbenzeen</t>
  </si>
  <si>
    <t>120-82-1</t>
  </si>
  <si>
    <t>302*/315/400/410</t>
  </si>
  <si>
    <t>Tetrachloorbenzeen</t>
  </si>
  <si>
    <t>634-66-2</t>
  </si>
  <si>
    <t>Pentachloorbenzeen</t>
  </si>
  <si>
    <t xml:space="preserve">608-93-5 </t>
  </si>
  <si>
    <t>228/302*/400/410</t>
  </si>
  <si>
    <t>Hexachloorbenzeen</t>
  </si>
  <si>
    <t>118-74-1</t>
  </si>
  <si>
    <t>350/372/400/410</t>
  </si>
  <si>
    <t>1,3,5-trichloorbenzeen</t>
  </si>
  <si>
    <t>108-70-3</t>
  </si>
  <si>
    <t>1,2,3-trichloorbenzeen</t>
  </si>
  <si>
    <t>87-61-6</t>
  </si>
  <si>
    <t>317/400/410</t>
  </si>
  <si>
    <t>1,2,3,5-tetrachloorbenzeen</t>
  </si>
  <si>
    <t>634-90-2</t>
  </si>
  <si>
    <t>1,2,4,5-tetrachloorbenzeen</t>
  </si>
  <si>
    <t>95-94-3</t>
  </si>
  <si>
    <t>Vrije cyanides</t>
  </si>
  <si>
    <t>Vrij cyanide</t>
  </si>
  <si>
    <t>57-12-5</t>
  </si>
  <si>
    <t>224/300cat.2*/330cat.2*/400/410/EUH032</t>
  </si>
  <si>
    <t>Waterstofcyanide</t>
  </si>
  <si>
    <t xml:space="preserve">74-90-8 </t>
  </si>
  <si>
    <t>224/330cat.2*/400/410</t>
  </si>
  <si>
    <t>Calciumcyanide</t>
  </si>
  <si>
    <t>592-01-8</t>
  </si>
  <si>
    <t>300cat.2*/400/410/EUH032</t>
  </si>
  <si>
    <t>Gecomplexeerde cyanides</t>
  </si>
  <si>
    <t>Berlijns blauw (Pruisisch blauw)</t>
  </si>
  <si>
    <t>14038-43-8</t>
  </si>
  <si>
    <t>HHO</t>
  </si>
  <si>
    <t>(n-)Hexaan</t>
  </si>
  <si>
    <t>110-54-3</t>
  </si>
  <si>
    <t>225/315/304/336/373*/411/361f</t>
  </si>
  <si>
    <t>Heptaan</t>
  </si>
  <si>
    <t xml:space="preserve">142-82-5 </t>
  </si>
  <si>
    <t>225/315/304/336/400/410</t>
  </si>
  <si>
    <t>Octaan</t>
  </si>
  <si>
    <t>111-65-9</t>
  </si>
  <si>
    <t>Trimethylbenzeen</t>
  </si>
  <si>
    <t>1, 2, 3-trimethylbenzeen</t>
  </si>
  <si>
    <t xml:space="preserve">526-73-8 </t>
  </si>
  <si>
    <t>226/315/319</t>
  </si>
  <si>
    <t>1, 2, 4-trimethylbenzeen</t>
  </si>
  <si>
    <t>95-63-6</t>
  </si>
  <si>
    <t>226/315/319/332*/335/411</t>
  </si>
  <si>
    <t>1,3,5-trimethylbenzeen (mesityleen)</t>
  </si>
  <si>
    <t xml:space="preserve">108-67-8 </t>
  </si>
  <si>
    <t>226/335/411</t>
  </si>
  <si>
    <t>(Alkyl)fenol</t>
  </si>
  <si>
    <t>Fenol</t>
  </si>
  <si>
    <t>108-95-2</t>
  </si>
  <si>
    <t>301*/311*/314/331*/341/373*</t>
  </si>
  <si>
    <t>Cresolen</t>
  </si>
  <si>
    <t>1319-77-3</t>
  </si>
  <si>
    <t>301*/311*/314</t>
  </si>
  <si>
    <t>Chloorfenolen</t>
  </si>
  <si>
    <t>2, 4, 6-trichloorfenol</t>
  </si>
  <si>
    <t xml:space="preserve">88-06-2 </t>
  </si>
  <si>
    <t>302*/315/319/351/400/410</t>
  </si>
  <si>
    <t>Pentachloorfenol</t>
  </si>
  <si>
    <t xml:space="preserve">87-86-5 </t>
  </si>
  <si>
    <t>301*/311*/315/319/330cat.2*/335/351/400/410</t>
  </si>
  <si>
    <t>2-chloorfenol</t>
  </si>
  <si>
    <t xml:space="preserve">95-57-8 </t>
  </si>
  <si>
    <t>302*/312*/332*/411</t>
  </si>
  <si>
    <t>2,4-dichloorfenol</t>
  </si>
  <si>
    <t>120-83-2</t>
  </si>
  <si>
    <t>302*/311*/314/411</t>
  </si>
  <si>
    <t>2,4,5-trichloorfenol</t>
  </si>
  <si>
    <t xml:space="preserve">95-95-4 </t>
  </si>
  <si>
    <t>2,3,4,6-tetrachloorfenol</t>
  </si>
  <si>
    <t xml:space="preserve">58-90-2 </t>
  </si>
  <si>
    <t>301*/315/319/400/410</t>
  </si>
  <si>
    <t>Benzylbenzoaat</t>
  </si>
  <si>
    <t>120-51-4</t>
  </si>
  <si>
    <t>Benzidine</t>
  </si>
  <si>
    <t>92-87-5</t>
  </si>
  <si>
    <t>302*/350/400/410</t>
  </si>
  <si>
    <t xml:space="preserve">Difenylether </t>
  </si>
  <si>
    <t>101-84-8</t>
  </si>
  <si>
    <t>319/360Fd/400/412</t>
  </si>
  <si>
    <t>Alcoholen</t>
  </si>
  <si>
    <t>Methanol</t>
  </si>
  <si>
    <t>67-56-1</t>
  </si>
  <si>
    <t>225/301*/311*/331*/370</t>
  </si>
  <si>
    <t>Ethanol</t>
  </si>
  <si>
    <t xml:space="preserve">64-17-5 </t>
  </si>
  <si>
    <t>Isobutanol</t>
  </si>
  <si>
    <t>78-83-1</t>
  </si>
  <si>
    <t>226/315/318/335/336</t>
  </si>
  <si>
    <t>Solventen</t>
  </si>
  <si>
    <t>Aceetaldehyde</t>
  </si>
  <si>
    <t>75-07-0</t>
  </si>
  <si>
    <t>224/319/335/341/350</t>
  </si>
  <si>
    <t>2-bromo-2-methylpropaan</t>
  </si>
  <si>
    <t>507-19-7</t>
  </si>
  <si>
    <t>2-methylbutaan</t>
  </si>
  <si>
    <t>78-78-4</t>
  </si>
  <si>
    <t>224/304/336/411</t>
  </si>
  <si>
    <t>Hexaan-3-ol</t>
  </si>
  <si>
    <t>623-37-0</t>
  </si>
  <si>
    <t>3-methylheptaan</t>
  </si>
  <si>
    <t>589-81-1</t>
  </si>
  <si>
    <t>2,5-dimethylhexaan-2-ol</t>
  </si>
  <si>
    <t>3730-60-7</t>
  </si>
  <si>
    <t>2,3-dimethyl-octaan</t>
  </si>
  <si>
    <t>7146-60-3</t>
  </si>
  <si>
    <t>2,2,4,6,6-pentamethylheptaan</t>
  </si>
  <si>
    <t>13475-82-6</t>
  </si>
  <si>
    <t>226/304/413</t>
  </si>
  <si>
    <t>(E)-hept-2-enal</t>
  </si>
  <si>
    <t>18829-55-5</t>
  </si>
  <si>
    <t>226/302/311/317</t>
  </si>
  <si>
    <t>2,5-dimethylheptane</t>
  </si>
  <si>
    <t>2216-30-0</t>
  </si>
  <si>
    <t>315/400/410</t>
  </si>
  <si>
    <t>3-methyltridecaan</t>
  </si>
  <si>
    <t>6418-41-3</t>
  </si>
  <si>
    <t>niet ingedeeld</t>
  </si>
  <si>
    <t>Heptaan-1-nitril</t>
  </si>
  <si>
    <t>629-08-3</t>
  </si>
  <si>
    <t>226/302/312/315/319/332/335</t>
  </si>
  <si>
    <t>Undecaan</t>
  </si>
  <si>
    <t>1120-21-4</t>
  </si>
  <si>
    <t>Dodecaan</t>
  </si>
  <si>
    <t>112-40-3</t>
  </si>
  <si>
    <t>Tridecaan</t>
  </si>
  <si>
    <t>629-50-5</t>
  </si>
  <si>
    <t>Oct-2-een</t>
  </si>
  <si>
    <t>111-67-1</t>
  </si>
  <si>
    <t>225/304/400/410</t>
  </si>
  <si>
    <t>Pesticiden</t>
  </si>
  <si>
    <t>Lenacil</t>
  </si>
  <si>
    <t>2164-08-1</t>
  </si>
  <si>
    <t>351/400/410</t>
  </si>
  <si>
    <t>Bromacil</t>
  </si>
  <si>
    <t>314-40-9</t>
  </si>
  <si>
    <t>alpha-Hexachlorocyclohexaan</t>
  </si>
  <si>
    <t>319-84-6</t>
  </si>
  <si>
    <t>301/312/351/400/410</t>
  </si>
  <si>
    <t>beta-Hexachlorocyclohexaan</t>
  </si>
  <si>
    <t>319-85-7</t>
  </si>
  <si>
    <t>Lindaan</t>
  </si>
  <si>
    <t>58-89-9</t>
  </si>
  <si>
    <t>301*/312*/332*/362/373*/400/410</t>
  </si>
  <si>
    <t>delta-Hexachlorocyclohexaan</t>
  </si>
  <si>
    <t>319-86-8</t>
  </si>
  <si>
    <t>Aldrin</t>
  </si>
  <si>
    <t>309-00-2</t>
  </si>
  <si>
    <t>301*/311*/351/372/400/410</t>
  </si>
  <si>
    <t>Dieldrin</t>
  </si>
  <si>
    <t>60-57-1</t>
  </si>
  <si>
    <t>301*/310cat.1/351/372/400/410</t>
  </si>
  <si>
    <t>Isodrin</t>
  </si>
  <si>
    <t>465-73-6</t>
  </si>
  <si>
    <t>300cat.2*/310cat.1/330cat.2*/400/410</t>
  </si>
  <si>
    <t>TDE</t>
  </si>
  <si>
    <t>72-54-8</t>
  </si>
  <si>
    <t>301/312/400/410</t>
  </si>
  <si>
    <t>DDE</t>
  </si>
  <si>
    <t>72-55-9</t>
  </si>
  <si>
    <t>301/351/372/400/410</t>
  </si>
  <si>
    <t>2,2,2,o,p'-pentachloroethylidenebisbenzeen</t>
  </si>
  <si>
    <t>789-02-6</t>
  </si>
  <si>
    <t>DDT</t>
  </si>
  <si>
    <t>50-29-3</t>
  </si>
  <si>
    <t>301*/351/372/400/410</t>
  </si>
  <si>
    <t>Heptachlor</t>
  </si>
  <si>
    <t>76-44-8</t>
  </si>
  <si>
    <t>301*/311*/351/373*/400/410</t>
  </si>
  <si>
    <t>Heptachlor epoxide</t>
  </si>
  <si>
    <t>1024-57-3</t>
  </si>
  <si>
    <t>301*/351/373*/400/410</t>
  </si>
  <si>
    <t>alpha-Chlordaan, cis-Chlordaan</t>
  </si>
  <si>
    <t>5103-71-9</t>
  </si>
  <si>
    <t>302/332/311/315/319/335/400/410</t>
  </si>
  <si>
    <t>trans-Chlordaan</t>
  </si>
  <si>
    <t>5103-74-2</t>
  </si>
  <si>
    <t>302/351/400</t>
  </si>
  <si>
    <t>Endosulfan</t>
  </si>
  <si>
    <t>115-29-7</t>
  </si>
  <si>
    <t>300cat.2*/312*/330cat.2*/400/410</t>
  </si>
  <si>
    <t>Endosulfan sulfaat</t>
  </si>
  <si>
    <t>1031-07-8</t>
  </si>
  <si>
    <t>300cat.2/310cat.2/330cat.2/400/410</t>
  </si>
  <si>
    <t>Dicofol</t>
  </si>
  <si>
    <t>115-32-2</t>
  </si>
  <si>
    <t>302*/312*/315/317/400/410</t>
  </si>
  <si>
    <t>Biociden</t>
  </si>
  <si>
    <t>Creosoot</t>
  </si>
  <si>
    <t>8001-58-9</t>
  </si>
  <si>
    <t>Permethrin</t>
  </si>
  <si>
    <t>52645-53-1</t>
  </si>
  <si>
    <t>302*/317/332*/400/410</t>
  </si>
  <si>
    <t>Cyfluthrin</t>
  </si>
  <si>
    <t>68359-37-5</t>
  </si>
  <si>
    <t>300cat.2/330cat.2/362/370/400/410</t>
  </si>
  <si>
    <t>Deltamethrin</t>
  </si>
  <si>
    <t>52918-63-5</t>
  </si>
  <si>
    <t>301*/331*/400/410</t>
  </si>
  <si>
    <t>Azaconazole</t>
  </si>
  <si>
    <t>60207-31-0</t>
  </si>
  <si>
    <t>302*</t>
  </si>
  <si>
    <t>Propiconazole</t>
  </si>
  <si>
    <t>60207-90-1</t>
  </si>
  <si>
    <t>302/317/400/410/360D</t>
  </si>
  <si>
    <t>Nafteenzuren, koperzouten</t>
  </si>
  <si>
    <t>1338-02-9</t>
  </si>
  <si>
    <t>226/302/400/410</t>
  </si>
  <si>
    <t>Nafteenzuren, zinkzouten</t>
  </si>
  <si>
    <t>12001-85-3</t>
  </si>
  <si>
    <t>317/319/411</t>
  </si>
  <si>
    <t>Perfluorverbindingen</t>
  </si>
  <si>
    <t>PFOS</t>
  </si>
  <si>
    <t>1763-23-1</t>
  </si>
  <si>
    <t>302*/332*/351/362/372/411/360D</t>
  </si>
  <si>
    <t>PFOA</t>
  </si>
  <si>
    <t>335-67-1</t>
  </si>
  <si>
    <t>302/318/332/351/362/372/360D</t>
  </si>
  <si>
    <t>PFBS</t>
  </si>
  <si>
    <t>375-73-5</t>
  </si>
  <si>
    <t>290/318/314</t>
  </si>
  <si>
    <t>PFHxA</t>
  </si>
  <si>
    <t>307-24-4</t>
  </si>
  <si>
    <t>PFPeA</t>
  </si>
  <si>
    <t>2706-90-3</t>
  </si>
  <si>
    <t>PFHpA</t>
  </si>
  <si>
    <t>375-85-9</t>
  </si>
  <si>
    <t>372/360D</t>
  </si>
  <si>
    <t>PFHxS</t>
  </si>
  <si>
    <t>423-50-7</t>
  </si>
  <si>
    <t>Gebromeerde vlamvertragers</t>
  </si>
  <si>
    <t xml:space="preserve">1,1'-[ethaan-1,2-diylbisoxy]bis[2,4,6-tribroombenzeen] </t>
  </si>
  <si>
    <t>37853-59-1</t>
  </si>
  <si>
    <t>315/319/335</t>
  </si>
  <si>
    <t>Hexabromocyclododecane</t>
  </si>
  <si>
    <t>3194-55-6
25637-99-4</t>
  </si>
  <si>
    <t>361/362</t>
  </si>
  <si>
    <t>2,2-bis(bromomethyl) propane-1,3-diol</t>
  </si>
  <si>
    <t>3296-90-0</t>
  </si>
  <si>
    <t>340/350</t>
  </si>
  <si>
    <t xml:space="preserve">alfa-hexabroomcyclododecaan </t>
  </si>
  <si>
    <t>134237-50-6</t>
  </si>
  <si>
    <t>361/362/400/410</t>
  </si>
  <si>
    <t>beta-hexabromocyclododecane</t>
  </si>
  <si>
    <t>134237-51-7</t>
  </si>
  <si>
    <t>bis(pentabroomfenyl)ether</t>
  </si>
  <si>
    <t>1163-19-5</t>
  </si>
  <si>
    <t>319/302/341/312/373/413</t>
  </si>
  <si>
    <t>gamma-hexabroomcyclododecaan</t>
  </si>
  <si>
    <t>134237-52-8</t>
  </si>
  <si>
    <t>octabroomdifenylether</t>
  </si>
  <si>
    <t>32536-52-0</t>
  </si>
  <si>
    <t>360Df</t>
  </si>
  <si>
    <t xml:space="preserve">tetrabroombisfenol A </t>
  </si>
  <si>
    <t>79-94-7</t>
  </si>
  <si>
    <t>2,2-dimethyl-1-propanol, tribroomderivaat</t>
  </si>
  <si>
    <t>36483-57-5</t>
  </si>
  <si>
    <t>319/340/350</t>
  </si>
  <si>
    <t>2,3-dibroompropaan-1-ol</t>
  </si>
  <si>
    <t>96-13-9</t>
  </si>
  <si>
    <t>302*/311*/332*/350/412/361f</t>
  </si>
  <si>
    <t>3-broom-2,2-bis(broommethyl)-1-propanol</t>
  </si>
  <si>
    <t>1522-92-5</t>
  </si>
  <si>
    <t>341/350</t>
  </si>
  <si>
    <t>bis(2-ethylhexyl) tetrabroomftalaat</t>
  </si>
  <si>
    <t>26040-51-7</t>
  </si>
  <si>
    <t>korte keten gechloreerde paraffines</t>
  </si>
  <si>
    <t>alkanen, C10-13, gechloreerde paraffines</t>
  </si>
  <si>
    <t>85535-84-8</t>
  </si>
  <si>
    <t>Diversen</t>
  </si>
  <si>
    <t>Ftalaten onder REACH autorisatie</t>
  </si>
  <si>
    <t>zie REACH bijlage XIV</t>
  </si>
  <si>
    <t>Bisfenol A (BPA)</t>
  </si>
  <si>
    <t>80-05-7</t>
  </si>
  <si>
    <t>318/317/335/360F/400/410</t>
  </si>
  <si>
    <t>Bisfenol S (BPS)</t>
  </si>
  <si>
    <t>80-09-1</t>
  </si>
  <si>
    <t>Bisphenol AF (BPAF) </t>
  </si>
  <si>
    <t>1478-61-1</t>
  </si>
  <si>
    <t>318/360/373/410</t>
  </si>
  <si>
    <t>Fosfonzuur</t>
  </si>
  <si>
    <t>13598-36-2</t>
  </si>
  <si>
    <t>302*/314</t>
  </si>
  <si>
    <t>Ammoniak</t>
  </si>
  <si>
    <t>7664-41-7</t>
  </si>
  <si>
    <t>221/314/331*/400</t>
  </si>
  <si>
    <t>Formaldehyde</t>
  </si>
  <si>
    <t xml:space="preserve">50-00-0 </t>
  </si>
  <si>
    <t>301*/311*/314/317/331*/341/350</t>
  </si>
  <si>
    <t>Asbest (niet gewogen concentratie)</t>
  </si>
  <si>
    <t>350/372</t>
  </si>
  <si>
    <t>Aceton</t>
  </si>
  <si>
    <t xml:space="preserve">67-64-1 </t>
  </si>
  <si>
    <t>225/319/336</t>
  </si>
  <si>
    <t>* minimumindeling (CLP verordening bijlage VI, 1.2.1)</t>
  </si>
  <si>
    <t>Concentraties in droge stof</t>
  </si>
  <si>
    <t xml:space="preserve">% </t>
  </si>
  <si>
    <t xml:space="preserve">PFHxS </t>
  </si>
  <si>
    <t>Concawe 2023</t>
  </si>
  <si>
    <t>Low boiling point naphthas/gasolines</t>
  </si>
  <si>
    <t>H224</t>
  </si>
  <si>
    <r>
      <rPr>
        <sz val="11"/>
        <color indexed="10"/>
        <rFont val="Calibri"/>
        <family val="2"/>
      </rPr>
      <t>C4-C12</t>
    </r>
    <r>
      <rPr>
        <sz val="11"/>
        <color theme="1"/>
        <rFont val="Calibri"/>
        <family val="2"/>
        <scheme val="minor"/>
      </rPr>
      <t>; tot deze groep behoren oa Gasoline natural; Naphta; Aromatic hydrocarbons, C6-10, acid-treated, neutralized; Aromatic hydrocarbons, C8-10; Hydrocarbons, C6-rich, hydrotreated light naphtha distillates, solvent-refined</t>
    </r>
  </si>
  <si>
    <t>minerale olie vluchtig - C6-C10</t>
  </si>
  <si>
    <t>solventen</t>
  </si>
  <si>
    <t>minerale olie - C10-C12</t>
  </si>
  <si>
    <t>benzine</t>
  </si>
  <si>
    <t>carc cat 1</t>
  </si>
  <si>
    <t>H315</t>
  </si>
  <si>
    <t>skin irrit</t>
  </si>
  <si>
    <t>H336</t>
  </si>
  <si>
    <t>is geen HP</t>
  </si>
  <si>
    <t>H361fd</t>
  </si>
  <si>
    <t>Vacuum Gas Oils, Hydrocracked Gas Oils, and Distillate Fuels</t>
  </si>
  <si>
    <t>H226</t>
  </si>
  <si>
    <r>
      <rPr>
        <sz val="11"/>
        <color indexed="10"/>
        <rFont val="Calibri"/>
        <family val="2"/>
      </rPr>
      <t>C9-C30</t>
    </r>
    <r>
      <rPr>
        <sz val="11"/>
        <color theme="1"/>
        <rFont val="Calibri"/>
        <family val="2"/>
        <scheme val="minor"/>
      </rPr>
      <t xml:space="preserve"> oa diesel fuels</t>
    </r>
  </si>
  <si>
    <t>Fuels, Diesel</t>
  </si>
  <si>
    <t>68334-30-5</t>
  </si>
  <si>
    <t>Fuels Diesel No 2</t>
  </si>
  <si>
    <t>68476-34-6</t>
  </si>
  <si>
    <t>270-676-1</t>
  </si>
  <si>
    <t>(gas oils, diesel and light heating oils having a flash point between ≥ 55°C and ≤ 75°C)</t>
  </si>
  <si>
    <t>minerale olie - C12-C20</t>
  </si>
  <si>
    <t>diesel en mazout</t>
  </si>
  <si>
    <t>acute tox 4 inhalatie</t>
  </si>
  <si>
    <t>Carc. 2</t>
  </si>
  <si>
    <t>H373</t>
  </si>
  <si>
    <t>OTHER LUBRICANT BASE OILS</t>
  </si>
  <si>
    <t>C12-C120</t>
  </si>
  <si>
    <t>aromatics, paraffins, naphtenics</t>
  </si>
  <si>
    <t>unless the kinematic viscosity is above 20.5 mm2/s @ 40°C)</t>
  </si>
  <si>
    <t>minerale olie - C20-C40</t>
  </si>
  <si>
    <t>smeeroliën</t>
  </si>
  <si>
    <t>note L</t>
  </si>
  <si>
    <t>De stof hoeft niet als kankerverwekkend te worden ingedeeld als kan worden aangetoond dat zij minder dan 3 % Dmso-extract bevat, gemeten volgens IP 346 „Determination of polycyclic aromatics in unused lubricating base oils and asphaltene free petroleum fractions — Dimethyl sulphoxide extraction refractive index method”, Institute of Petroleum, Londen. Deze noot is alleen van toepassing op bepaalde complexe aardoliederivaten in deel 3.</t>
  </si>
  <si>
    <t>H361d</t>
  </si>
  <si>
    <t>OIN8</t>
  </si>
  <si>
    <t>oil industry note</t>
  </si>
  <si>
    <t>The EC CLP classifications as Suspected of damaging the unborn child (H361d) and Causes damage to organs through prolonged or repeated exposure by skin (H372) need not apply if the substance is not classified as carcinogenic.</t>
  </si>
  <si>
    <t>H372</t>
  </si>
  <si>
    <t xml:space="preserve">Concawe 2023, Hazard classification and labelling of petroleum substances in the European Economic Area – 2023 </t>
  </si>
  <si>
    <t>C&amp;L Report_SC_for publication (concawe.eu)</t>
  </si>
  <si>
    <t>Rij Excel</t>
  </si>
  <si>
    <t>stof</t>
  </si>
  <si>
    <t>concentratiegrens</t>
  </si>
  <si>
    <t>unit</t>
  </si>
  <si>
    <t>concentratie (%)</t>
  </si>
  <si>
    <t>mg/kg</t>
  </si>
  <si>
    <t>pentachloorbenzeen</t>
  </si>
  <si>
    <t>EUR-Lex - 02004R0850-20160930 - EN - EUR-Lex (europa.eu)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</si>
</sst>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0.0"/>
    <numFmt numFmtId="166" formatCode="#,##0.00000"/>
    <numFmt numFmtId="167" formatCode="#,##0.0"/>
  </numFmts>
  <fonts count="39">
    <font>
      <sz val="11"/>
      <color theme="1"/>
      <name val="Calibri"/>
      <family val="2"/>
      <scheme val="minor"/>
    </font>
    <font>
      <b/>
      <sz val="11"/>
      <name val="Tahoma"/>
      <family val="2"/>
    </font>
    <font>
      <sz val="11"/>
      <name val="Tahoma"/>
      <family val="2"/>
    </font>
    <font>
      <sz val="10"/>
      <name val="Tahoma"/>
      <family val="2"/>
    </font>
    <font>
      <b/>
      <sz val="11"/>
      <color indexed="11"/>
      <name val="Tahoma"/>
      <family val="2"/>
    </font>
    <font>
      <sz val="10"/>
      <name val="Arial"/>
      <family val="2"/>
    </font>
    <font>
      <i/>
      <sz val="11"/>
      <name val="Tahoma"/>
      <family val="2"/>
    </font>
    <font>
      <sz val="11"/>
      <name val="Calibri"/>
      <family val="2"/>
    </font>
    <font>
      <sz val="11"/>
      <color indexed="30"/>
      <name val="Tahoma"/>
      <family val="2"/>
    </font>
    <font>
      <sz val="11"/>
      <color indexed="10"/>
      <name val="Calibri"/>
      <family val="2"/>
    </font>
    <font>
      <sz val="11"/>
      <color rgb="FFFF0000"/>
      <name val="Calibri"/>
      <family val="2"/>
      <scheme val="minor"/>
    </font>
    <font>
      <b/>
      <sz val="11"/>
      <color rgb="FFFF0000"/>
      <name val="Tahoma"/>
      <family val="2"/>
    </font>
    <font>
      <sz val="11"/>
      <color rgb="FFFF0000"/>
      <name val="Tahoma"/>
      <family val="2"/>
    </font>
    <font>
      <sz val="11"/>
      <color rgb="FF0070C0"/>
      <name val="Tahoma"/>
      <family val="2"/>
    </font>
    <font>
      <sz val="11"/>
      <color rgb="FF00B050"/>
      <name val="Tahoma"/>
      <family val="2"/>
    </font>
    <font>
      <sz val="10"/>
      <color theme="1"/>
      <name val="Calibri"/>
      <family val="2"/>
      <scheme val="minor"/>
    </font>
    <font>
      <sz val="11"/>
      <color rgb="FF0070C0"/>
      <name val="Calibri"/>
      <family val="2"/>
      <scheme val="minor"/>
    </font>
    <font>
      <sz val="10"/>
      <color rgb="FF0070C0"/>
      <name val="Calibri"/>
      <family val="2"/>
      <scheme val="minor"/>
    </font>
    <font>
      <sz val="11"/>
      <color theme="5" tint="-0.249977111117893"/>
      <name val="Tahoma"/>
      <family val="2"/>
    </font>
    <font>
      <b/>
      <sz val="11"/>
      <color rgb="FF0070C0"/>
      <name val="Tahoma"/>
      <family val="2"/>
    </font>
    <font>
      <sz val="11"/>
      <color theme="4"/>
      <name val="Tahoma"/>
      <family val="2"/>
    </font>
    <font>
      <sz val="8"/>
      <name val="Calibri"/>
      <family val="2"/>
      <scheme val="minor"/>
    </font>
    <font>
      <u/>
      <sz val="11"/>
      <color theme="10"/>
      <name val="Calibri"/>
      <family val="2"/>
      <scheme val="minor"/>
    </font>
    <font>
      <b/>
      <sz val="16"/>
      <color rgb="FFFF0000"/>
      <name val="Tahoma"/>
      <family val="2"/>
    </font>
    <font>
      <b/>
      <sz val="16"/>
      <name val="Tahoma"/>
      <family val="2"/>
    </font>
    <font>
      <b/>
      <u/>
      <sz val="16"/>
      <name val="Tahoma"/>
      <family val="2"/>
    </font>
    <font>
      <b/>
      <sz val="14"/>
      <color indexed="10"/>
      <name val="Tahoma"/>
      <family val="2"/>
    </font>
    <font>
      <b/>
      <sz val="22"/>
      <name val="Tahoma"/>
      <family val="2"/>
    </font>
    <font>
      <b/>
      <u/>
      <sz val="11"/>
      <name val="Tahoma"/>
      <family val="2"/>
    </font>
    <font>
      <b/>
      <sz val="11"/>
      <color theme="3"/>
      <name val="Tahoma"/>
      <family val="2"/>
    </font>
    <font>
      <b/>
      <sz val="14"/>
      <name val="Tahoma"/>
      <family val="2"/>
    </font>
    <font>
      <sz val="10"/>
      <color rgb="FFFFFFFF"/>
      <name val="Inherit"/>
    </font>
    <font>
      <sz val="10"/>
      <color rgb="FF242424"/>
      <name val="Inherit"/>
    </font>
    <font>
      <b/>
      <sz val="10"/>
      <color rgb="FFFFFFFF"/>
      <name val="Inherit"/>
    </font>
    <font>
      <b/>
      <sz val="10"/>
      <color rgb="FF000000"/>
      <name val="Inherit"/>
    </font>
    <font>
      <b/>
      <sz val="10"/>
      <color rgb="FF242424"/>
      <name val="Inherit"/>
    </font>
    <font>
      <sz val="10"/>
      <color rgb="FF000000"/>
      <name val="Inherit"/>
    </font>
    <font>
      <u/>
      <sz val="16"/>
      <color theme="10"/>
      <name val="Calibri"/>
      <family val="2"/>
      <scheme val="minor"/>
    </font>
    <font>
      <b/>
      <sz val="11"/>
      <color theme="3" tint="-0.249977111117893"/>
      <name val="Tahoma"/>
      <family val="2"/>
    </font>
  </fonts>
  <fills count="10">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000000"/>
        <bgColor indexed="64"/>
      </patternFill>
    </fill>
    <fill>
      <patternFill patternType="solid">
        <fgColor rgb="FFCCCCCC"/>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s>
  <cellStyleXfs count="18">
    <xf numFmtId="0" fontId="0"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2" fillId="0" borderId="0" applyNumberFormat="0" applyFill="0" applyBorder="0" applyAlignment="0" applyProtection="0"/>
  </cellStyleXfs>
  <cellXfs count="164">
    <xf numFmtId="0" fontId="0" fillId="0" borderId="0" xfId="0"/>
    <xf numFmtId="0" fontId="15" fillId="0" borderId="0" xfId="0" applyFont="1"/>
    <xf numFmtId="0" fontId="15" fillId="0" borderId="0" xfId="0" applyFont="1" applyAlignment="1">
      <alignment horizontal="center" vertical="top"/>
    </xf>
    <xf numFmtId="0" fontId="15" fillId="0" borderId="0" xfId="0" applyFont="1" applyAlignment="1">
      <alignment vertical="top"/>
    </xf>
    <xf numFmtId="0" fontId="16" fillId="0" borderId="0" xfId="0" applyFont="1"/>
    <xf numFmtId="0" fontId="0" fillId="0" borderId="2" xfId="0" applyBorder="1"/>
    <xf numFmtId="0" fontId="16" fillId="0" borderId="2" xfId="0" applyFont="1" applyBorder="1"/>
    <xf numFmtId="0" fontId="13" fillId="2" borderId="1" xfId="0" applyFont="1" applyFill="1" applyBorder="1" applyAlignment="1">
      <alignment horizontal="right" wrapText="1"/>
    </xf>
    <xf numFmtId="0" fontId="0" fillId="0" borderId="8" xfId="0" applyBorder="1"/>
    <xf numFmtId="0" fontId="17" fillId="0" borderId="9" xfId="0" applyFont="1" applyBorder="1"/>
    <xf numFmtId="0" fontId="17" fillId="0" borderId="8" xfId="0" applyFont="1" applyBorder="1"/>
    <xf numFmtId="0" fontId="17" fillId="0" borderId="8" xfId="0" applyFont="1" applyBorder="1" applyAlignment="1">
      <alignment horizontal="left"/>
    </xf>
    <xf numFmtId="0" fontId="1" fillId="0" borderId="0" xfId="0" applyFont="1" applyAlignment="1">
      <alignment vertical="top" wrapText="1"/>
    </xf>
    <xf numFmtId="0" fontId="2" fillId="0" borderId="0" xfId="0" applyFont="1" applyAlignment="1">
      <alignment vertical="top" wrapText="1"/>
    </xf>
    <xf numFmtId="0" fontId="2" fillId="0" borderId="0" xfId="0" applyFont="1" applyAlignment="1">
      <alignment horizontal="left" vertical="top" wrapText="1"/>
    </xf>
    <xf numFmtId="4" fontId="2" fillId="0" borderId="0" xfId="0" applyNumberFormat="1" applyFont="1" applyAlignment="1" applyProtection="1">
      <alignment vertical="top"/>
      <protection locked="0"/>
    </xf>
    <xf numFmtId="0" fontId="2" fillId="0" borderId="0" xfId="0" applyFont="1" applyAlignment="1">
      <alignment vertical="top"/>
    </xf>
    <xf numFmtId="0" fontId="1" fillId="0" borderId="1" xfId="0" applyFont="1" applyBorder="1" applyAlignment="1">
      <alignment vertical="top" wrapText="1"/>
    </xf>
    <xf numFmtId="0" fontId="2" fillId="0" borderId="1" xfId="0" applyFont="1" applyBorder="1" applyAlignment="1">
      <alignment vertical="top" wrapText="1"/>
    </xf>
    <xf numFmtId="0" fontId="2" fillId="0" borderId="1" xfId="0" applyFont="1" applyBorder="1" applyAlignment="1">
      <alignment horizontal="left" vertical="top" wrapText="1"/>
    </xf>
    <xf numFmtId="4" fontId="2" fillId="0" borderId="1" xfId="0" applyNumberFormat="1" applyFont="1" applyBorder="1" applyAlignment="1" applyProtection="1">
      <alignment vertical="top"/>
      <protection locked="0"/>
    </xf>
    <xf numFmtId="4" fontId="2" fillId="0" borderId="1" xfId="0" applyNumberFormat="1" applyFont="1" applyBorder="1" applyAlignment="1">
      <alignment vertical="top"/>
    </xf>
    <xf numFmtId="4" fontId="2" fillId="0" borderId="6" xfId="0" applyNumberFormat="1" applyFont="1" applyBorder="1" applyAlignment="1">
      <alignment vertical="top"/>
    </xf>
    <xf numFmtId="4" fontId="2" fillId="0" borderId="0" xfId="0" applyNumberFormat="1" applyFont="1" applyAlignment="1">
      <alignment vertical="top"/>
    </xf>
    <xf numFmtId="164" fontId="2" fillId="0" borderId="1" xfId="0" applyNumberFormat="1" applyFont="1" applyBorder="1" applyAlignment="1">
      <alignment horizontal="center" vertical="top" wrapText="1"/>
    </xf>
    <xf numFmtId="164" fontId="2" fillId="0" borderId="3" xfId="0" applyNumberFormat="1" applyFont="1" applyBorder="1" applyAlignment="1">
      <alignment horizontal="center" vertical="top" wrapText="1"/>
    </xf>
    <xf numFmtId="165" fontId="2" fillId="0" borderId="1" xfId="0" applyNumberFormat="1" applyFont="1" applyBorder="1" applyAlignment="1">
      <alignment vertical="top"/>
    </xf>
    <xf numFmtId="0" fontId="2" fillId="0" borderId="1" xfId="0" quotePrefix="1" applyFont="1" applyBorder="1" applyAlignment="1">
      <alignment horizontal="center" vertical="top"/>
    </xf>
    <xf numFmtId="0" fontId="1" fillId="0" borderId="1" xfId="0" applyFont="1" applyBorder="1" applyAlignment="1">
      <alignment horizontal="left" vertical="top" wrapText="1"/>
    </xf>
    <xf numFmtId="0" fontId="1" fillId="0" borderId="0" xfId="0" applyFont="1" applyAlignment="1">
      <alignment vertical="top" textRotation="90" wrapText="1"/>
    </xf>
    <xf numFmtId="4" fontId="1" fillId="0" borderId="1" xfId="0" applyNumberFormat="1" applyFont="1" applyBorder="1" applyAlignment="1">
      <alignment horizontal="center" vertical="top" textRotation="90"/>
    </xf>
    <xf numFmtId="164" fontId="1" fillId="0" borderId="1" xfId="0" applyNumberFormat="1" applyFont="1" applyBorder="1" applyAlignment="1">
      <alignment horizontal="center" vertical="top" textRotation="90"/>
    </xf>
    <xf numFmtId="164" fontId="1" fillId="0" borderId="1" xfId="0" quotePrefix="1" applyNumberFormat="1" applyFont="1" applyBorder="1" applyAlignment="1">
      <alignment horizontal="center" vertical="top" textRotation="90"/>
    </xf>
    <xf numFmtId="0" fontId="1" fillId="0" borderId="0" xfId="0" applyFont="1" applyAlignment="1">
      <alignment horizontal="center" vertical="top" textRotation="90"/>
    </xf>
    <xf numFmtId="164" fontId="2" fillId="0" borderId="1" xfId="0" quotePrefix="1" applyNumberFormat="1" applyFont="1" applyBorder="1" applyAlignment="1">
      <alignment horizontal="center" vertical="top" wrapText="1"/>
    </xf>
    <xf numFmtId="0" fontId="2" fillId="0" borderId="1" xfId="0" applyFont="1" applyBorder="1" applyAlignment="1">
      <alignment vertical="top"/>
    </xf>
    <xf numFmtId="165" fontId="2" fillId="0" borderId="1" xfId="0" applyNumberFormat="1" applyFont="1" applyBorder="1" applyAlignment="1">
      <alignment vertical="top" wrapText="1"/>
    </xf>
    <xf numFmtId="165" fontId="2" fillId="0" borderId="1" xfId="0" applyNumberFormat="1" applyFont="1" applyBorder="1" applyAlignment="1">
      <alignment horizontal="left" vertical="top" wrapText="1"/>
    </xf>
    <xf numFmtId="2" fontId="2" fillId="0" borderId="1" xfId="0" applyNumberFormat="1" applyFont="1" applyBorder="1" applyAlignment="1">
      <alignment vertical="top"/>
    </xf>
    <xf numFmtId="165" fontId="2" fillId="0" borderId="1" xfId="0" applyNumberFormat="1" applyFont="1" applyBorder="1" applyAlignment="1">
      <alignment horizontal="center" vertical="top" wrapText="1"/>
    </xf>
    <xf numFmtId="1" fontId="2" fillId="0" borderId="1" xfId="0" applyNumberFormat="1" applyFont="1" applyBorder="1" applyAlignment="1">
      <alignment vertical="top"/>
    </xf>
    <xf numFmtId="165" fontId="2" fillId="0" borderId="0" xfId="0" applyNumberFormat="1" applyFont="1" applyAlignment="1">
      <alignment vertical="top"/>
    </xf>
    <xf numFmtId="3" fontId="2" fillId="0" borderId="1" xfId="0" applyNumberFormat="1" applyFont="1" applyBorder="1" applyAlignment="1">
      <alignment vertical="top"/>
    </xf>
    <xf numFmtId="164" fontId="2" fillId="0" borderId="1" xfId="0" applyNumberFormat="1" applyFont="1" applyBorder="1" applyAlignment="1">
      <alignment vertical="top"/>
    </xf>
    <xf numFmtId="0" fontId="3" fillId="0" borderId="1" xfId="0" applyFont="1" applyBorder="1" applyAlignment="1">
      <alignment vertical="top" wrapText="1"/>
    </xf>
    <xf numFmtId="164" fontId="4" fillId="0" borderId="1" xfId="0" applyNumberFormat="1" applyFont="1" applyBorder="1" applyAlignment="1">
      <alignment vertical="top"/>
    </xf>
    <xf numFmtId="166" fontId="2" fillId="0" borderId="1" xfId="0" applyNumberFormat="1" applyFont="1" applyBorder="1" applyAlignment="1">
      <alignment vertical="top"/>
    </xf>
    <xf numFmtId="0" fontId="1" fillId="0" borderId="1" xfId="0" applyFont="1" applyBorder="1" applyAlignment="1">
      <alignment horizontal="right" vertical="top" wrapText="1"/>
    </xf>
    <xf numFmtId="0" fontId="13" fillId="0" borderId="1" xfId="0" applyFont="1" applyBorder="1" applyAlignment="1">
      <alignment horizontal="left" vertical="top" wrapText="1"/>
    </xf>
    <xf numFmtId="49" fontId="2" fillId="0" borderId="1" xfId="0" applyNumberFormat="1" applyFont="1" applyBorder="1" applyAlignment="1">
      <alignment horizontal="left" vertical="top" wrapText="1"/>
    </xf>
    <xf numFmtId="164" fontId="1" fillId="0" borderId="1" xfId="0" applyNumberFormat="1" applyFont="1" applyBorder="1" applyAlignment="1">
      <alignment vertical="top"/>
    </xf>
    <xf numFmtId="0" fontId="14" fillId="0" borderId="1" xfId="0" quotePrefix="1" applyFont="1" applyBorder="1" applyAlignment="1">
      <alignment horizontal="left" vertical="top" wrapText="1"/>
    </xf>
    <xf numFmtId="164" fontId="6" fillId="0" borderId="1" xfId="0" applyNumberFormat="1" applyFont="1" applyBorder="1" applyAlignment="1">
      <alignment vertical="top"/>
    </xf>
    <xf numFmtId="0" fontId="18" fillId="0" borderId="1" xfId="0" applyFont="1" applyBorder="1" applyAlignment="1">
      <alignment horizontal="left" vertical="top" wrapText="1"/>
    </xf>
    <xf numFmtId="0" fontId="19" fillId="0" borderId="1" xfId="0" applyFont="1" applyBorder="1" applyAlignment="1">
      <alignment vertical="top" wrapText="1"/>
    </xf>
    <xf numFmtId="49" fontId="14" fillId="0" borderId="1" xfId="0" applyNumberFormat="1" applyFont="1" applyBorder="1" applyAlignment="1">
      <alignment horizontal="left" vertical="top" wrapText="1"/>
    </xf>
    <xf numFmtId="1" fontId="1" fillId="0" borderId="0" xfId="0" applyNumberFormat="1" applyFont="1" applyAlignment="1">
      <alignment vertical="top" wrapText="1"/>
    </xf>
    <xf numFmtId="1" fontId="1" fillId="0" borderId="0" xfId="0" applyNumberFormat="1" applyFont="1" applyAlignment="1">
      <alignment horizontal="left" vertical="top" wrapText="1"/>
    </xf>
    <xf numFmtId="1" fontId="1" fillId="0" borderId="0" xfId="0" applyNumberFormat="1" applyFont="1" applyAlignment="1" applyProtection="1">
      <alignment vertical="top"/>
      <protection locked="0"/>
    </xf>
    <xf numFmtId="1" fontId="1" fillId="0" borderId="0" xfId="0" applyNumberFormat="1" applyFont="1" applyAlignment="1">
      <alignment vertical="top"/>
    </xf>
    <xf numFmtId="164" fontId="2" fillId="0" borderId="0" xfId="0" applyNumberFormat="1" applyFont="1" applyAlignment="1">
      <alignment vertical="top"/>
    </xf>
    <xf numFmtId="4" fontId="12" fillId="0" borderId="1" xfId="0" applyNumberFormat="1" applyFont="1" applyBorder="1" applyAlignment="1">
      <alignment horizontal="center" vertical="top" wrapText="1"/>
    </xf>
    <xf numFmtId="164" fontId="12" fillId="0" borderId="1" xfId="0" applyNumberFormat="1" applyFont="1" applyBorder="1" applyAlignment="1">
      <alignment horizontal="center" vertical="top" wrapText="1"/>
    </xf>
    <xf numFmtId="0" fontId="2" fillId="0" borderId="0" xfId="0" applyFont="1" applyAlignment="1">
      <alignment vertical="top" textRotation="90" wrapText="1"/>
    </xf>
    <xf numFmtId="0" fontId="1" fillId="0" borderId="1" xfId="0" applyFont="1" applyBorder="1" applyAlignment="1">
      <alignment vertical="top" textRotation="90" wrapText="1"/>
    </xf>
    <xf numFmtId="4" fontId="2" fillId="0" borderId="7" xfId="0" applyNumberFormat="1" applyFont="1" applyBorder="1" applyAlignment="1">
      <alignment vertical="top"/>
    </xf>
    <xf numFmtId="0" fontId="2" fillId="0" borderId="1" xfId="0" applyFont="1" applyBorder="1" applyAlignment="1">
      <alignment horizontal="center" vertical="top"/>
    </xf>
    <xf numFmtId="165" fontId="2" fillId="0" borderId="1" xfId="0" quotePrefix="1" applyNumberFormat="1" applyFont="1" applyBorder="1" applyAlignment="1">
      <alignment horizontal="center" vertical="top" wrapText="1"/>
    </xf>
    <xf numFmtId="4" fontId="2" fillId="0" borderId="1" xfId="0" applyNumberFormat="1" applyFont="1" applyBorder="1" applyAlignment="1">
      <alignment horizontal="center" vertical="top"/>
    </xf>
    <xf numFmtId="164" fontId="2" fillId="0" borderId="1" xfId="0" applyNumberFormat="1" applyFont="1" applyBorder="1" applyAlignment="1">
      <alignment horizontal="right" vertical="top" wrapText="1"/>
    </xf>
    <xf numFmtId="164" fontId="2" fillId="0" borderId="1" xfId="0" quotePrefix="1" applyNumberFormat="1" applyFont="1" applyBorder="1" applyAlignment="1">
      <alignment horizontal="right" vertical="top"/>
    </xf>
    <xf numFmtId="49" fontId="2" fillId="0" borderId="1" xfId="0" applyNumberFormat="1" applyFont="1" applyBorder="1" applyAlignment="1">
      <alignment vertical="top" wrapText="1"/>
    </xf>
    <xf numFmtId="0" fontId="10" fillId="0" borderId="2" xfId="0" applyFont="1" applyBorder="1"/>
    <xf numFmtId="0" fontId="15" fillId="0" borderId="2" xfId="0" applyFont="1" applyBorder="1"/>
    <xf numFmtId="0" fontId="15" fillId="0" borderId="2" xfId="0" applyFont="1" applyBorder="1" applyAlignment="1">
      <alignment horizontal="center" vertical="top"/>
    </xf>
    <xf numFmtId="0" fontId="15" fillId="0" borderId="2" xfId="0" applyFont="1" applyBorder="1" applyAlignment="1">
      <alignment vertical="top"/>
    </xf>
    <xf numFmtId="0" fontId="16" fillId="0" borderId="2" xfId="0" applyFont="1" applyBorder="1" applyAlignment="1">
      <alignment wrapText="1"/>
    </xf>
    <xf numFmtId="0" fontId="2" fillId="0" borderId="1" xfId="7" applyFont="1" applyBorder="1" applyAlignment="1">
      <alignment vertical="top" wrapText="1"/>
    </xf>
    <xf numFmtId="0" fontId="13" fillId="0" borderId="0" xfId="0" applyFont="1" applyAlignment="1">
      <alignment horizontal="right" wrapText="1"/>
    </xf>
    <xf numFmtId="0" fontId="14" fillId="0" borderId="1" xfId="0" applyFont="1" applyBorder="1" applyAlignment="1">
      <alignment horizontal="left" vertical="top" wrapText="1"/>
    </xf>
    <xf numFmtId="0" fontId="2" fillId="0" borderId="1" xfId="0" quotePrefix="1" applyFont="1" applyBorder="1" applyAlignment="1">
      <alignment horizontal="left" vertical="top" wrapText="1"/>
    </xf>
    <xf numFmtId="0" fontId="13" fillId="0" borderId="1" xfId="0" quotePrefix="1" applyFont="1" applyBorder="1" applyAlignment="1">
      <alignment horizontal="left" vertical="top" wrapText="1"/>
    </xf>
    <xf numFmtId="0" fontId="1" fillId="0" borderId="1" xfId="0" applyFont="1" applyBorder="1" applyAlignment="1">
      <alignment horizontal="center" vertical="top" wrapText="1"/>
    </xf>
    <xf numFmtId="0" fontId="2" fillId="0" borderId="1" xfId="0" quotePrefix="1" applyFont="1" applyBorder="1" applyAlignment="1">
      <alignment vertical="top" wrapText="1"/>
    </xf>
    <xf numFmtId="0" fontId="13" fillId="0" borderId="1" xfId="0" applyFont="1" applyBorder="1" applyAlignment="1">
      <alignment vertical="top" wrapText="1"/>
    </xf>
    <xf numFmtId="0" fontId="22" fillId="0" borderId="0" xfId="17"/>
    <xf numFmtId="4" fontId="2" fillId="5" borderId="1" xfId="0" applyNumberFormat="1" applyFont="1" applyFill="1" applyBorder="1" applyAlignment="1" applyProtection="1">
      <alignment vertical="top"/>
      <protection locked="0"/>
    </xf>
    <xf numFmtId="3" fontId="2" fillId="5" borderId="1" xfId="0" applyNumberFormat="1" applyFont="1" applyFill="1" applyBorder="1" applyAlignment="1" applyProtection="1">
      <alignment vertical="top"/>
      <protection locked="0"/>
    </xf>
    <xf numFmtId="4" fontId="1" fillId="0" borderId="1" xfId="0" applyNumberFormat="1" applyFont="1" applyBorder="1" applyAlignment="1">
      <alignment horizontal="center" vertical="center" wrapText="1"/>
    </xf>
    <xf numFmtId="0" fontId="12" fillId="0" borderId="1" xfId="0" applyFont="1" applyBorder="1" applyAlignment="1">
      <alignment vertical="top"/>
    </xf>
    <xf numFmtId="0" fontId="1" fillId="0" borderId="1" xfId="0" applyFont="1" applyBorder="1" applyAlignment="1">
      <alignment horizontal="right" vertical="top"/>
    </xf>
    <xf numFmtId="0" fontId="2" fillId="0" borderId="1" xfId="3" applyFont="1" applyBorder="1" applyAlignment="1">
      <alignment vertical="top" wrapText="1"/>
    </xf>
    <xf numFmtId="0" fontId="2" fillId="0" borderId="1" xfId="4" applyFont="1" applyBorder="1" applyAlignment="1">
      <alignment vertical="top" wrapText="1"/>
    </xf>
    <xf numFmtId="0" fontId="2" fillId="0" borderId="1" xfId="4" applyFont="1" applyBorder="1" applyAlignment="1">
      <alignment horizontal="left" vertical="top" wrapText="1"/>
    </xf>
    <xf numFmtId="0" fontId="2" fillId="0" borderId="1" xfId="5" applyFont="1" applyBorder="1" applyAlignment="1">
      <alignment vertical="top" wrapText="1"/>
    </xf>
    <xf numFmtId="0" fontId="2" fillId="0" borderId="1" xfId="6" applyFont="1" applyBorder="1" applyAlignment="1">
      <alignment vertical="top" wrapText="1"/>
    </xf>
    <xf numFmtId="0" fontId="11" fillId="0" borderId="1" xfId="0" applyFont="1" applyBorder="1" applyAlignment="1">
      <alignment vertical="top" wrapText="1"/>
    </xf>
    <xf numFmtId="0" fontId="1" fillId="0" borderId="1" xfId="10" applyFont="1" applyBorder="1" applyAlignment="1">
      <alignment vertical="top" wrapText="1"/>
    </xf>
    <xf numFmtId="0" fontId="2" fillId="0" borderId="1" xfId="9" applyFont="1" applyBorder="1" applyAlignment="1">
      <alignment vertical="top" wrapText="1"/>
    </xf>
    <xf numFmtId="0" fontId="1" fillId="0" borderId="1" xfId="12" applyFont="1" applyBorder="1" applyAlignment="1">
      <alignment vertical="top" wrapText="1"/>
    </xf>
    <xf numFmtId="0" fontId="2" fillId="0" borderId="1" xfId="11" applyFont="1" applyBorder="1" applyAlignment="1">
      <alignment vertical="top" wrapText="1"/>
    </xf>
    <xf numFmtId="0" fontId="2" fillId="0" borderId="5" xfId="0" applyFont="1" applyBorder="1" applyAlignment="1">
      <alignment horizontal="right" vertical="top" wrapText="1"/>
    </xf>
    <xf numFmtId="4" fontId="2" fillId="5" borderId="1" xfId="0" applyNumberFormat="1" applyFont="1" applyFill="1" applyBorder="1" applyAlignment="1">
      <alignment vertical="top"/>
    </xf>
    <xf numFmtId="0" fontId="2" fillId="0" borderId="6" xfId="0" applyFont="1" applyBorder="1" applyAlignment="1">
      <alignment horizontal="left" vertical="top" wrapText="1"/>
    </xf>
    <xf numFmtId="0" fontId="2" fillId="0" borderId="14" xfId="0" applyFont="1" applyBorder="1" applyAlignment="1">
      <alignment vertical="top" wrapText="1"/>
    </xf>
    <xf numFmtId="0" fontId="2" fillId="0" borderId="14" xfId="0" applyFont="1" applyBorder="1" applyAlignment="1">
      <alignment horizontal="left" vertical="top" wrapText="1"/>
    </xf>
    <xf numFmtId="4" fontId="2" fillId="5" borderId="14" xfId="0" applyNumberFormat="1" applyFont="1" applyFill="1" applyBorder="1" applyAlignment="1">
      <alignment vertical="top"/>
    </xf>
    <xf numFmtId="166" fontId="2" fillId="0" borderId="14" xfId="0" applyNumberFormat="1" applyFont="1" applyBorder="1" applyAlignment="1">
      <alignment vertical="top"/>
    </xf>
    <xf numFmtId="164" fontId="2" fillId="0" borderId="14" xfId="0" applyNumberFormat="1" applyFont="1" applyBorder="1" applyAlignment="1">
      <alignment vertical="top"/>
    </xf>
    <xf numFmtId="166" fontId="2" fillId="0" borderId="0" xfId="0" applyNumberFormat="1" applyFont="1" applyAlignment="1">
      <alignment vertical="top"/>
    </xf>
    <xf numFmtId="0" fontId="1" fillId="0" borderId="7" xfId="0" applyFont="1" applyBorder="1" applyAlignment="1">
      <alignment vertical="top" textRotation="90" wrapText="1"/>
    </xf>
    <xf numFmtId="0" fontId="1" fillId="0" borderId="6" xfId="0" applyFont="1" applyBorder="1" applyAlignment="1">
      <alignment horizontal="center" vertical="top" wrapText="1"/>
    </xf>
    <xf numFmtId="0" fontId="26" fillId="0" borderId="13" xfId="0" applyFont="1" applyBorder="1" applyAlignment="1">
      <alignment vertical="center" wrapText="1"/>
    </xf>
    <xf numFmtId="0" fontId="30" fillId="0" borderId="12" xfId="0" applyFont="1" applyBorder="1" applyAlignment="1">
      <alignment vertical="center" wrapText="1"/>
    </xf>
    <xf numFmtId="0" fontId="29" fillId="0" borderId="0" xfId="0" applyFont="1" applyAlignment="1">
      <alignment horizontal="left" vertical="center" wrapText="1"/>
    </xf>
    <xf numFmtId="3" fontId="2" fillId="0" borderId="0" xfId="0" applyNumberFormat="1" applyFont="1" applyAlignment="1" applyProtection="1">
      <alignment vertical="top"/>
      <protection locked="0"/>
    </xf>
    <xf numFmtId="0" fontId="1" fillId="0" borderId="0" xfId="0" applyFont="1" applyAlignment="1">
      <alignment horizontal="left" vertical="center" wrapText="1"/>
    </xf>
    <xf numFmtId="1" fontId="2" fillId="0" borderId="0" xfId="0" applyNumberFormat="1" applyFont="1" applyAlignment="1">
      <alignment horizontal="left" vertical="top" wrapText="1"/>
    </xf>
    <xf numFmtId="0" fontId="1" fillId="0" borderId="14" xfId="0" applyFont="1" applyBorder="1" applyAlignment="1">
      <alignment vertical="top" wrapText="1"/>
    </xf>
    <xf numFmtId="3" fontId="2" fillId="5" borderId="14" xfId="0" applyNumberFormat="1" applyFont="1" applyFill="1" applyBorder="1" applyAlignment="1" applyProtection="1">
      <alignment vertical="top"/>
      <protection locked="0"/>
    </xf>
    <xf numFmtId="0" fontId="1" fillId="0" borderId="6" xfId="0" applyFont="1" applyBorder="1" applyAlignment="1">
      <alignment vertical="top" textRotation="90" wrapText="1"/>
    </xf>
    <xf numFmtId="0" fontId="2" fillId="0" borderId="1" xfId="0" applyFont="1" applyBorder="1" applyAlignment="1">
      <alignment horizontal="right" vertical="top" wrapText="1"/>
    </xf>
    <xf numFmtId="0" fontId="27" fillId="0" borderId="5" xfId="0" applyFont="1" applyBorder="1" applyAlignment="1">
      <alignment vertical="center" wrapText="1"/>
    </xf>
    <xf numFmtId="0" fontId="24" fillId="0" borderId="5" xfId="0" applyFont="1" applyBorder="1" applyAlignment="1">
      <alignment vertical="top" wrapText="1"/>
    </xf>
    <xf numFmtId="0" fontId="31" fillId="8" borderId="17" xfId="0" applyFont="1" applyFill="1" applyBorder="1" applyAlignment="1">
      <alignment vertical="center" wrapText="1"/>
    </xf>
    <xf numFmtId="0" fontId="33" fillId="8" borderId="18" xfId="0" applyFont="1" applyFill="1" applyBorder="1" applyAlignment="1">
      <alignment vertical="center" wrapText="1"/>
    </xf>
    <xf numFmtId="0" fontId="33" fillId="8" borderId="19" xfId="0" applyFont="1" applyFill="1" applyBorder="1" applyAlignment="1">
      <alignment vertical="center" wrapText="1"/>
    </xf>
    <xf numFmtId="0" fontId="34" fillId="9" borderId="1" xfId="0" applyFont="1" applyFill="1" applyBorder="1" applyAlignment="1">
      <alignment vertical="center" wrapText="1"/>
    </xf>
    <xf numFmtId="0" fontId="36" fillId="9" borderId="1" xfId="0" applyFont="1" applyFill="1" applyBorder="1" applyAlignment="1">
      <alignment vertical="center" wrapText="1"/>
    </xf>
    <xf numFmtId="0" fontId="35" fillId="7" borderId="1" xfId="0" applyFont="1" applyFill="1" applyBorder="1" applyAlignment="1">
      <alignment vertical="center" wrapText="1"/>
    </xf>
    <xf numFmtId="0" fontId="32" fillId="0" borderId="1" xfId="0" applyFont="1" applyBorder="1" applyAlignment="1">
      <alignment vertical="center" wrapText="1"/>
    </xf>
    <xf numFmtId="0" fontId="32" fillId="7" borderId="1" xfId="0" applyFont="1" applyFill="1" applyBorder="1" applyAlignment="1">
      <alignment vertical="center" wrapText="1"/>
    </xf>
    <xf numFmtId="164" fontId="2" fillId="0" borderId="3" xfId="0" applyNumberFormat="1" applyFont="1" applyBorder="1" applyAlignment="1">
      <alignment vertical="top"/>
    </xf>
    <xf numFmtId="164" fontId="2" fillId="0" borderId="9" xfId="0" applyNumberFormat="1" applyFont="1" applyBorder="1" applyAlignment="1">
      <alignment vertical="top"/>
    </xf>
    <xf numFmtId="164" fontId="2" fillId="0" borderId="1" xfId="0" quotePrefix="1" applyNumberFormat="1" applyFont="1" applyBorder="1" applyAlignment="1">
      <alignment horizontal="center" vertical="top"/>
    </xf>
    <xf numFmtId="1" fontId="2" fillId="0" borderId="1" xfId="0" applyNumberFormat="1" applyFont="1" applyBorder="1" applyAlignment="1">
      <alignment horizontal="center" vertical="top"/>
    </xf>
    <xf numFmtId="1" fontId="2" fillId="0" borderId="1" xfId="0" quotePrefix="1" applyNumberFormat="1" applyFont="1" applyBorder="1" applyAlignment="1">
      <alignment horizontal="center" vertical="top"/>
    </xf>
    <xf numFmtId="0" fontId="37" fillId="0" borderId="1" xfId="17" applyFont="1" applyBorder="1" applyAlignment="1">
      <alignment horizontal="center" vertical="center" wrapText="1"/>
    </xf>
    <xf numFmtId="1" fontId="2" fillId="0" borderId="14" xfId="0" applyNumberFormat="1" applyFont="1" applyBorder="1" applyAlignment="1">
      <alignment vertical="top"/>
    </xf>
    <xf numFmtId="0" fontId="38" fillId="0" borderId="0" xfId="0" applyFont="1" applyAlignment="1">
      <alignment vertical="top" wrapText="1"/>
    </xf>
    <xf numFmtId="167" fontId="2" fillId="2" borderId="1" xfId="0" applyNumberFormat="1" applyFont="1" applyFill="1" applyBorder="1" applyAlignment="1" applyProtection="1">
      <alignment vertical="top"/>
      <protection locked="0"/>
    </xf>
    <xf numFmtId="167" fontId="2" fillId="2" borderId="14" xfId="0" applyNumberFormat="1" applyFont="1" applyFill="1" applyBorder="1" applyAlignment="1" applyProtection="1">
      <alignment vertical="top"/>
      <protection locked="0"/>
    </xf>
    <xf numFmtId="0" fontId="2" fillId="0" borderId="0" xfId="0" applyFont="1" applyAlignment="1">
      <alignment horizontal="left" vertical="center"/>
    </xf>
    <xf numFmtId="4" fontId="1" fillId="2" borderId="1" xfId="0" applyNumberFormat="1" applyFont="1" applyFill="1" applyBorder="1" applyAlignment="1">
      <alignment horizontal="center" vertical="center" wrapText="1"/>
    </xf>
    <xf numFmtId="167" fontId="1" fillId="2" borderId="1" xfId="0" applyNumberFormat="1" applyFont="1" applyFill="1" applyBorder="1" applyAlignment="1">
      <alignment horizontal="center" vertical="top" textRotation="90"/>
    </xf>
    <xf numFmtId="167" fontId="2" fillId="2" borderId="1" xfId="0" applyNumberFormat="1" applyFont="1" applyFill="1" applyBorder="1" applyAlignment="1">
      <alignment vertical="top"/>
    </xf>
    <xf numFmtId="4" fontId="1" fillId="5" borderId="1" xfId="0" applyNumberFormat="1" applyFont="1" applyFill="1" applyBorder="1" applyAlignment="1">
      <alignment horizontal="center" vertical="center" wrapText="1"/>
    </xf>
    <xf numFmtId="4" fontId="1" fillId="5" borderId="1" xfId="0" applyNumberFormat="1" applyFont="1" applyFill="1" applyBorder="1" applyAlignment="1">
      <alignment horizontal="center" vertical="top" textRotation="90"/>
    </xf>
    <xf numFmtId="165" fontId="2" fillId="5" borderId="1" xfId="0" applyNumberFormat="1" applyFont="1" applyFill="1" applyBorder="1" applyAlignment="1">
      <alignment vertical="top"/>
    </xf>
    <xf numFmtId="3" fontId="2" fillId="5" borderId="1" xfId="0" applyNumberFormat="1" applyFont="1" applyFill="1" applyBorder="1" applyAlignment="1">
      <alignment vertical="top"/>
    </xf>
    <xf numFmtId="4" fontId="2" fillId="0" borderId="5" xfId="0" applyNumberFormat="1" applyFont="1" applyBorder="1" applyAlignment="1">
      <alignment vertical="top"/>
    </xf>
    <xf numFmtId="0" fontId="2" fillId="0" borderId="3" xfId="0" applyFont="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1" fontId="2" fillId="0" borderId="0" xfId="0" applyNumberFormat="1" applyFont="1" applyAlignment="1">
      <alignment vertical="top" wrapText="1"/>
    </xf>
    <xf numFmtId="0" fontId="27" fillId="6" borderId="12" xfId="0" applyFont="1" applyFill="1" applyBorder="1" applyAlignment="1">
      <alignment horizontal="center" vertical="center" wrapText="1"/>
    </xf>
    <xf numFmtId="0" fontId="27" fillId="6" borderId="13" xfId="0" applyFont="1" applyFill="1" applyBorder="1" applyAlignment="1">
      <alignment horizontal="center" vertical="center" wrapText="1"/>
    </xf>
    <xf numFmtId="0" fontId="24" fillId="3" borderId="10" xfId="0" applyFont="1" applyFill="1" applyBorder="1" applyAlignment="1">
      <alignment horizontal="left" vertical="top" wrapText="1"/>
    </xf>
    <xf numFmtId="0" fontId="24" fillId="3" borderId="11" xfId="0" applyFont="1" applyFill="1" applyBorder="1" applyAlignment="1">
      <alignment horizontal="left" vertical="top" wrapText="1"/>
    </xf>
    <xf numFmtId="0" fontId="24" fillId="3" borderId="15" xfId="0" applyFont="1" applyFill="1" applyBorder="1" applyAlignment="1">
      <alignment horizontal="left" vertical="top" wrapText="1"/>
    </xf>
    <xf numFmtId="0" fontId="24" fillId="3" borderId="0" xfId="0" applyFont="1" applyFill="1" applyAlignment="1">
      <alignment horizontal="left" vertical="top" wrapText="1"/>
    </xf>
    <xf numFmtId="0" fontId="27" fillId="4" borderId="12" xfId="0" applyFont="1" applyFill="1" applyBorder="1" applyAlignment="1">
      <alignment horizontal="center" vertical="center" wrapText="1"/>
    </xf>
    <xf numFmtId="0" fontId="27" fillId="4" borderId="13" xfId="0" applyFont="1" applyFill="1" applyBorder="1" applyAlignment="1">
      <alignment horizontal="center" vertical="center" wrapText="1"/>
    </xf>
    <xf numFmtId="0" fontId="24" fillId="3" borderId="16" xfId="0" applyFont="1" applyFill="1" applyBorder="1" applyAlignment="1">
      <alignment horizontal="left" vertical="top" wrapText="1"/>
    </xf>
  </cellXfs>
  <cellStyles count="18">
    <cellStyle name="Hyperlink" xfId="17" builtinId="8"/>
    <cellStyle name="Normal 2 10" xfId="1" xr:uid="{00000000-0005-0000-0000-000002000000}"/>
    <cellStyle name="Normal 2 11" xfId="2" xr:uid="{00000000-0005-0000-0000-000003000000}"/>
    <cellStyle name="Normal 2 12" xfId="3" xr:uid="{00000000-0005-0000-0000-000004000000}"/>
    <cellStyle name="Normal 2 13" xfId="4" xr:uid="{00000000-0005-0000-0000-000005000000}"/>
    <cellStyle name="Normal 2 14" xfId="5" xr:uid="{00000000-0005-0000-0000-000006000000}"/>
    <cellStyle name="Normal 2 15" xfId="6" xr:uid="{00000000-0005-0000-0000-000007000000}"/>
    <cellStyle name="Normal 2 16" xfId="7" xr:uid="{00000000-0005-0000-0000-000008000000}"/>
    <cellStyle name="Normal 2 17" xfId="8" xr:uid="{00000000-0005-0000-0000-000009000000}"/>
    <cellStyle name="Normal 2 2" xfId="9" xr:uid="{00000000-0005-0000-0000-00000A000000}"/>
    <cellStyle name="Normal 2 3" xfId="10" xr:uid="{00000000-0005-0000-0000-00000B000000}"/>
    <cellStyle name="Normal 2 4" xfId="11" xr:uid="{00000000-0005-0000-0000-00000C000000}"/>
    <cellStyle name="Normal 2 5" xfId="12" xr:uid="{00000000-0005-0000-0000-00000D000000}"/>
    <cellStyle name="Normal 2 6" xfId="13" xr:uid="{00000000-0005-0000-0000-00000E000000}"/>
    <cellStyle name="Normal 2 7" xfId="14" xr:uid="{00000000-0005-0000-0000-00000F000000}"/>
    <cellStyle name="Normal 2 8" xfId="15" xr:uid="{00000000-0005-0000-0000-000010000000}"/>
    <cellStyle name="Normal 2 9" xfId="16" xr:uid="{00000000-0005-0000-0000-000011000000}"/>
    <cellStyle name="Standaard" xfId="0" builtinId="0"/>
  </cellStyles>
  <dxfs count="20">
    <dxf>
      <font>
        <b/>
        <i val="0"/>
        <color rgb="FF00B050"/>
      </font>
    </dxf>
    <dxf>
      <font>
        <b/>
        <i val="0"/>
        <color rgb="FFFF0000"/>
      </font>
    </dxf>
    <dxf>
      <font>
        <b/>
        <i val="0"/>
        <color rgb="FF00B050"/>
      </font>
    </dxf>
    <dxf>
      <font>
        <b/>
        <i val="0"/>
        <color rgb="FFFF0000"/>
      </font>
    </dxf>
    <dxf>
      <font>
        <b/>
        <i val="0"/>
        <color theme="9"/>
      </font>
    </dxf>
    <dxf>
      <font>
        <b/>
        <i val="0"/>
        <color rgb="FF00B050"/>
      </font>
    </dxf>
    <dxf>
      <font>
        <b/>
        <i val="0"/>
        <color rgb="FFFF0000"/>
      </font>
    </dxf>
    <dxf>
      <font>
        <b/>
        <i val="0"/>
        <color rgb="FF00B050"/>
      </font>
    </dxf>
    <dxf>
      <font>
        <b/>
        <i val="0"/>
        <color rgb="FFFF0000"/>
      </font>
    </dxf>
    <dxf>
      <font>
        <b/>
        <i val="0"/>
        <color theme="9" tint="-0.24994659260841701"/>
      </font>
    </dxf>
    <dxf>
      <font>
        <b/>
        <i val="0"/>
        <color rgb="FF00B050"/>
      </font>
    </dxf>
    <dxf>
      <font>
        <b/>
        <i val="0"/>
        <color rgb="FFFF0000"/>
      </font>
    </dxf>
    <dxf>
      <font>
        <b/>
        <i val="0"/>
        <color rgb="FF00B050"/>
      </font>
    </dxf>
    <dxf>
      <font>
        <b/>
        <i val="0"/>
        <color rgb="FFFF0000"/>
      </font>
    </dxf>
    <dxf>
      <font>
        <b/>
        <i val="0"/>
        <color theme="9"/>
      </font>
    </dxf>
    <dxf>
      <font>
        <b/>
        <i val="0"/>
        <color rgb="FF00B050"/>
      </font>
    </dxf>
    <dxf>
      <font>
        <b/>
        <i val="0"/>
        <color rgb="FFFF0000"/>
      </font>
    </dxf>
    <dxf>
      <font>
        <b/>
        <i val="0"/>
        <color rgb="FF00B050"/>
      </font>
    </dxf>
    <dxf>
      <font>
        <b/>
        <i val="0"/>
        <color rgb="FFFF0000"/>
      </font>
    </dxf>
    <dxf>
      <font>
        <b/>
        <i val="0"/>
        <color theme="9" tint="-0.24994659260841701"/>
      </font>
    </dxf>
  </dxfs>
  <tableStyles count="0" defaultTableStyle="TableStyleMedium2" defaultPivotStyle="PivotStyleLight16"/>
  <colors>
    <mruColors>
      <color rgb="FF000000"/>
      <color rgb="FFFFCC99"/>
      <color rgb="FF00B050"/>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9.png"/></Relationships>
</file>

<file path=xl/drawings/_rels/drawing3.xml.rels><?xml version="1.0" encoding="UTF-8" standalone="yes"?>
<Relationships xmlns="http://schemas.openxmlformats.org/package/2006/relationships"><Relationship Id="rId8" Type="http://schemas.openxmlformats.org/officeDocument/2006/relationships/image" Target="../media/image10.png"/><Relationship Id="rId3" Type="http://schemas.openxmlformats.org/officeDocument/2006/relationships/image" Target="../media/image3.png"/><Relationship Id="rId7" Type="http://schemas.openxmlformats.org/officeDocument/2006/relationships/image" Target="../media/image7.emf"/><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 Id="rId9" Type="http://schemas.openxmlformats.org/officeDocument/2006/relationships/image" Target="../media/image1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2.png"/></Relationships>
</file>

<file path=xl/drawings/drawing1.xml><?xml version="1.0" encoding="utf-8"?>
<xdr:wsDr xmlns:xdr="http://schemas.openxmlformats.org/drawingml/2006/spreadsheetDrawing" xmlns:a="http://schemas.openxmlformats.org/drawingml/2006/main">
  <xdr:twoCellAnchor>
    <xdr:from>
      <xdr:col>0</xdr:col>
      <xdr:colOff>219075</xdr:colOff>
      <xdr:row>0</xdr:row>
      <xdr:rowOff>95250</xdr:rowOff>
    </xdr:from>
    <xdr:to>
      <xdr:col>19</xdr:col>
      <xdr:colOff>168625</xdr:colOff>
      <xdr:row>138</xdr:row>
      <xdr:rowOff>40660</xdr:rowOff>
    </xdr:to>
    <xdr:sp macro="" textlink="">
      <xdr:nvSpPr>
        <xdr:cNvPr id="6" name="TextBox 1">
          <a:extLst>
            <a:ext uri="{FF2B5EF4-FFF2-40B4-BE49-F238E27FC236}">
              <a16:creationId xmlns:a16="http://schemas.microsoft.com/office/drawing/2014/main" id="{CEE57FC0-2688-40B7-97DE-DD6FF095FE84}"/>
            </a:ext>
          </a:extLst>
        </xdr:cNvPr>
        <xdr:cNvSpPr txBox="1"/>
      </xdr:nvSpPr>
      <xdr:spPr>
        <a:xfrm>
          <a:off x="219075" y="95250"/>
          <a:ext cx="11531950" cy="24919960"/>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just"/>
          <a:endParaRPr lang="nl-BE" sz="1100" b="1">
            <a:solidFill>
              <a:srgbClr val="FF0000"/>
            </a:solidFill>
            <a:effectLst/>
            <a:latin typeface="Arial" panose="020B0604020202020204" pitchFamily="34" charset="0"/>
            <a:ea typeface="Times New Roman" panose="02020603050405020304" pitchFamily="18" charset="0"/>
            <a:cs typeface="Calibri" panose="020F0502020204030204" pitchFamily="34" charset="0"/>
          </a:endParaRPr>
        </a:p>
        <a:p>
          <a:pPr lvl="0"/>
          <a:r>
            <a:rPr lang="nl-BE" sz="1100">
              <a:effectLst/>
              <a:latin typeface="Arial" panose="020B0604020202020204" pitchFamily="34" charset="0"/>
              <a:ea typeface="Times New Roman" panose="02020603050405020304" pitchFamily="18" charset="0"/>
              <a:cs typeface="Calibri" panose="020F0502020204030204" pitchFamily="34" charset="0"/>
            </a:rPr>
            <a:t> </a:t>
          </a:r>
        </a:p>
        <a:p>
          <a:r>
            <a:rPr lang="nl-BE" sz="1100">
              <a:solidFill>
                <a:schemeClr val="dk1"/>
              </a:solidFill>
              <a:effectLst/>
              <a:latin typeface="+mn-lt"/>
              <a:ea typeface="+mn-ea"/>
              <a:cs typeface="+mn-cs"/>
            </a:rPr>
            <a:t>1	</a:t>
          </a:r>
          <a:r>
            <a:rPr lang="nl-BE" sz="1400" b="1">
              <a:solidFill>
                <a:schemeClr val="dk1"/>
              </a:solidFill>
              <a:effectLst/>
              <a:latin typeface="+mn-lt"/>
              <a:ea typeface="+mn-ea"/>
              <a:cs typeface="+mn-cs"/>
            </a:rPr>
            <a:t>INLEIDING</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OVAM en Leefmilieu Brussel stellen een informaticatoepassing (rekentabel) ter beschikking waarmee gebruikers kunnen bepalen of hun afvalstof (inclusief afgegraven verontreinigde gronden) gevaarlijk is.</a:t>
          </a:r>
        </a:p>
        <a:p>
          <a:r>
            <a:rPr lang="nl-BE" sz="1100">
              <a:solidFill>
                <a:schemeClr val="dk1"/>
              </a:solidFill>
              <a:effectLst/>
              <a:latin typeface="+mn-lt"/>
              <a:ea typeface="+mn-ea"/>
              <a:cs typeface="+mn-cs"/>
            </a:rPr>
            <a:t>Om de rekentabel te gebruiken, moet de samenstelling van de afvalstof gekend zijn of onderzocht worden. Aan de hand van de resultaten van een grondige en volledige chemische analyse kan het gevaarlijk karakter bepaald worden.   </a:t>
          </a:r>
        </a:p>
        <a:p>
          <a:endParaRPr lang="nl-BE" sz="1100">
            <a:solidFill>
              <a:schemeClr val="dk1"/>
            </a:solidFill>
            <a:effectLst/>
            <a:latin typeface="+mn-lt"/>
            <a:ea typeface="+mn-ea"/>
            <a:cs typeface="+mn-cs"/>
          </a:endParaRPr>
        </a:p>
        <a:p>
          <a:endParaRPr lang="nl-BE" sz="1100">
            <a:solidFill>
              <a:schemeClr val="dk1"/>
            </a:solidFill>
            <a:effectLst/>
            <a:latin typeface="+mn-lt"/>
            <a:ea typeface="+mn-ea"/>
            <a:cs typeface="+mn-cs"/>
          </a:endParaRPr>
        </a:p>
        <a:p>
          <a:endParaRPr lang="nl-BE" sz="1100">
            <a:solidFill>
              <a:schemeClr val="dk1"/>
            </a:solidFill>
            <a:effectLst/>
            <a:latin typeface="+mn-lt"/>
            <a:ea typeface="+mn-ea"/>
            <a:cs typeface="+mn-cs"/>
          </a:endParaRPr>
        </a:p>
        <a:p>
          <a:endParaRPr lang="nl-BE" sz="1100">
            <a:solidFill>
              <a:schemeClr val="dk1"/>
            </a:solidFill>
            <a:effectLst/>
            <a:latin typeface="+mn-lt"/>
            <a:ea typeface="+mn-ea"/>
            <a:cs typeface="+mn-cs"/>
          </a:endParaRPr>
        </a:p>
        <a:p>
          <a:endParaRPr lang="nl-BE" sz="1100">
            <a:solidFill>
              <a:schemeClr val="dk1"/>
            </a:solidFill>
            <a:effectLst/>
            <a:latin typeface="+mn-lt"/>
            <a:ea typeface="+mn-ea"/>
            <a:cs typeface="+mn-cs"/>
          </a:endParaRPr>
        </a:p>
        <a:p>
          <a:endParaRPr lang="nl-BE" sz="1100">
            <a:solidFill>
              <a:schemeClr val="dk1"/>
            </a:solidFill>
            <a:effectLst/>
            <a:latin typeface="+mn-lt"/>
            <a:ea typeface="+mn-ea"/>
            <a:cs typeface="+mn-cs"/>
          </a:endParaRPr>
        </a:p>
        <a:p>
          <a:endParaRPr lang="nl-BE" sz="1100">
            <a:solidFill>
              <a:schemeClr val="dk1"/>
            </a:solidFill>
            <a:effectLst/>
            <a:latin typeface="+mn-lt"/>
            <a:ea typeface="+mn-ea"/>
            <a:cs typeface="+mn-cs"/>
          </a:endParaRPr>
        </a:p>
        <a:p>
          <a:endParaRPr lang="nl-BE" sz="1100">
            <a:solidFill>
              <a:schemeClr val="dk1"/>
            </a:solidFill>
            <a:effectLst/>
            <a:latin typeface="+mn-lt"/>
            <a:ea typeface="+mn-ea"/>
            <a:cs typeface="+mn-cs"/>
          </a:endParaRP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2	</a:t>
          </a:r>
          <a:r>
            <a:rPr lang="nl-BE" sz="1400" b="1">
              <a:solidFill>
                <a:schemeClr val="dk1"/>
              </a:solidFill>
              <a:effectLst/>
              <a:latin typeface="+mn-lt"/>
              <a:ea typeface="+mn-ea"/>
              <a:cs typeface="+mn-cs"/>
            </a:rPr>
            <a:t>WETGEVING GEVAARLIJKE AFVALSTOFFEN</a:t>
          </a:r>
        </a:p>
        <a:p>
          <a:r>
            <a:rPr lang="nl-BE" sz="1400" b="1">
              <a:solidFill>
                <a:schemeClr val="dk1"/>
              </a:solidFill>
              <a:effectLst/>
              <a:latin typeface="+mn-lt"/>
              <a:ea typeface="+mn-ea"/>
              <a:cs typeface="+mn-cs"/>
            </a:rPr>
            <a:t> </a:t>
          </a:r>
        </a:p>
        <a:p>
          <a:r>
            <a:rPr lang="nl-BE" sz="1100">
              <a:solidFill>
                <a:schemeClr val="dk1"/>
              </a:solidFill>
              <a:effectLst/>
              <a:latin typeface="+mn-lt"/>
              <a:ea typeface="+mn-ea"/>
              <a:cs typeface="+mn-cs"/>
            </a:rPr>
            <a:t>2.1	</a:t>
          </a:r>
          <a:r>
            <a:rPr lang="nl-BE" sz="1100" u="sng">
              <a:solidFill>
                <a:schemeClr val="dk1"/>
              </a:solidFill>
              <a:effectLst/>
              <a:latin typeface="+mn-lt"/>
              <a:ea typeface="+mn-ea"/>
              <a:cs typeface="+mn-cs"/>
            </a:rPr>
            <a:t>EUROPESE WETGEVING</a:t>
          </a:r>
        </a:p>
        <a:p>
          <a:r>
            <a:rPr lang="nl-BE" sz="1100">
              <a:solidFill>
                <a:schemeClr val="dk1"/>
              </a:solidFill>
              <a:effectLst/>
              <a:latin typeface="+mn-lt"/>
              <a:ea typeface="+mn-ea"/>
              <a:cs typeface="+mn-cs"/>
            </a:rPr>
            <a:t>2.1.1	Europese afvalstoffenlijst (EURAL)</a:t>
          </a:r>
        </a:p>
        <a:p>
          <a:r>
            <a:rPr lang="nl-BE" sz="1100">
              <a:solidFill>
                <a:schemeClr val="dk1"/>
              </a:solidFill>
              <a:effectLst/>
              <a:latin typeface="+mn-lt"/>
              <a:ea typeface="+mn-ea"/>
              <a:cs typeface="+mn-cs"/>
            </a:rPr>
            <a:t>De Europese Commissie stelde een lijst met afvalstoffen op in Beschikking 2000/532/EG</a:t>
          </a:r>
          <a:r>
            <a:rPr lang="nl-BE" sz="1100" baseline="30000">
              <a:solidFill>
                <a:schemeClr val="dk1"/>
              </a:solidFill>
              <a:effectLst/>
              <a:latin typeface="+mn-lt"/>
              <a:ea typeface="+mn-ea"/>
              <a:cs typeface="+mn-cs"/>
            </a:rPr>
            <a:t>1</a:t>
          </a:r>
          <a:r>
            <a:rPr lang="nl-BE" sz="1100">
              <a:solidFill>
                <a:schemeClr val="dk1"/>
              </a:solidFill>
              <a:effectLst/>
              <a:latin typeface="+mn-lt"/>
              <a:ea typeface="+mn-ea"/>
              <a:cs typeface="+mn-cs"/>
            </a:rPr>
            <a:t> (European List of Waste, Europese Afvalstoffenlijst, Eural) om afvalstoffen éénduidige te karakteriseren in de Europese Unie. De lijst bevat circa 800 verschillende afvalstoffen, deels gerangschikt volgens herkomst, namelijk de bedrijfstak of bedrijfsactiviteit waarbij de afvalstof vrijkomt, deels volgens type afvalstof. Elke afvalstof is voorzien van een zes-cijferige code, de zogenaamde euralcode. </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Gevaarlijke afvalstoffen zijn te herkennen aan een asterisk (*) achter de euralcode. Niet-gevaarlijke afvalstoffen hebben geen toevoeging. Voor sommige afvalstoffen bestaat er een variant met asterisk en een variant zonder asterisk, apart genummerd. In deze gevallen spreken we van spiegelcodes en moet de gebruiker van de codelijst bepalen welke variant op een specifieke afvalstroom van toepassing is. </a:t>
          </a:r>
        </a:p>
        <a:p>
          <a:r>
            <a:rPr lang="nl-BE" sz="1100">
              <a:solidFill>
                <a:schemeClr val="dk1"/>
              </a:solidFill>
              <a:effectLst/>
              <a:latin typeface="+mn-lt"/>
              <a:ea typeface="+mn-ea"/>
              <a:cs typeface="+mn-cs"/>
            </a:rPr>
            <a:t>2.1.2	Kaderrichtlijn afvalstoffen (2008/98/EU)</a:t>
          </a:r>
        </a:p>
        <a:p>
          <a:r>
            <a:rPr lang="nl-BE" sz="1100">
              <a:solidFill>
                <a:schemeClr val="dk1"/>
              </a:solidFill>
              <a:effectLst/>
              <a:latin typeface="+mn-lt"/>
              <a:ea typeface="+mn-ea"/>
              <a:cs typeface="+mn-cs"/>
            </a:rPr>
            <a:t>De Kaderrichtlijn Afval (2008/98/EU)</a:t>
          </a:r>
          <a:r>
            <a:rPr lang="nl-BE" sz="1100" baseline="30000">
              <a:solidFill>
                <a:schemeClr val="dk1"/>
              </a:solidFill>
              <a:effectLst/>
              <a:latin typeface="+mn-lt"/>
              <a:ea typeface="+mn-ea"/>
              <a:cs typeface="+mn-cs"/>
            </a:rPr>
            <a:t>2</a:t>
          </a:r>
          <a:r>
            <a:rPr lang="nl-BE" sz="1100">
              <a:solidFill>
                <a:schemeClr val="dk1"/>
              </a:solidFill>
              <a:effectLst/>
              <a:latin typeface="+mn-lt"/>
              <a:ea typeface="+mn-ea"/>
              <a:cs typeface="+mn-cs"/>
            </a:rPr>
            <a:t>  definieert een gevaarlijke afvalstof als een afvalstof die één of meer gevaarlijke eigenschappen bevat uit bijlage III. De omschrijving van de gevaarlijke eigenschappen is gebaseerd op, maar niet identiek aan, de gevaarsklassen van CLP. Een gevaarlijke eigenschap wordt aangeduid als “HP“ (hazardous property).  De concentratielimieten, de rekenregels en de H-zinnen van de gevaarlijke eigenschappen zijn te vinden in bijlage III van de kaderrichtlijn. </a:t>
          </a:r>
        </a:p>
        <a:p>
          <a:r>
            <a:rPr lang="nl-BE" sz="1100">
              <a:solidFill>
                <a:schemeClr val="dk1"/>
              </a:solidFill>
              <a:effectLst/>
              <a:latin typeface="+mn-lt"/>
              <a:ea typeface="+mn-ea"/>
              <a:cs typeface="+mn-cs"/>
            </a:rPr>
            <a:t>2.1.3	POP verordening</a:t>
          </a:r>
        </a:p>
        <a:p>
          <a:r>
            <a:rPr lang="nl-BE" sz="1100">
              <a:solidFill>
                <a:schemeClr val="dk1"/>
              </a:solidFill>
              <a:effectLst/>
              <a:latin typeface="+mn-lt"/>
              <a:ea typeface="+mn-ea"/>
              <a:cs typeface="+mn-cs"/>
            </a:rPr>
            <a:t>De POP-verordening van de Europese Unie (Verordening (EG) nr. 850/2004)</a:t>
          </a:r>
          <a:r>
            <a:rPr lang="nl-BE" sz="1100" baseline="30000">
              <a:solidFill>
                <a:schemeClr val="dk1"/>
              </a:solidFill>
              <a:effectLst/>
              <a:latin typeface="+mn-lt"/>
              <a:ea typeface="+mn-ea"/>
              <a:cs typeface="+mn-cs"/>
            </a:rPr>
            <a:t>3</a:t>
          </a:r>
          <a:r>
            <a:rPr lang="nl-BE" sz="1100">
              <a:solidFill>
                <a:schemeClr val="dk1"/>
              </a:solidFill>
              <a:effectLst/>
              <a:latin typeface="+mn-lt"/>
              <a:ea typeface="+mn-ea"/>
              <a:cs typeface="+mn-cs"/>
            </a:rPr>
            <a:t> regelt het beheer, de vermindering en uiteindelijk de eliminatie van Persistente Organische Verontreinigende stoffen (POPs). De POP-verordening bevat individuele concentratielimieten (per POP) die aangeven vanaf wanneer specifieke maatregelen verplicht zijn.</a:t>
          </a:r>
        </a:p>
        <a:p>
          <a:r>
            <a:rPr lang="nl-BE" sz="1100">
              <a:solidFill>
                <a:schemeClr val="dk1"/>
              </a:solidFill>
              <a:effectLst/>
              <a:latin typeface="+mn-lt"/>
              <a:ea typeface="+mn-ea"/>
              <a:cs typeface="+mn-cs"/>
            </a:rPr>
            <a:t>Beschikking 2000/532/EG stipuleert dat er voor een beperkt aantal POPs niet alleen naar de concentratielimieten van bijlage III van de Kaderrichtlijn Afval gekeken moet worden, maar ook naar de POP Verordening ; Dat betekent dat afval dat een van die POPs bevat al gevaarlijk is vanaf 50 mg/kg. </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2.2	</a:t>
          </a:r>
          <a:r>
            <a:rPr lang="nl-BE" sz="1100" u="sng">
              <a:solidFill>
                <a:schemeClr val="dk1"/>
              </a:solidFill>
              <a:effectLst/>
              <a:latin typeface="+mn-lt"/>
              <a:ea typeface="+mn-ea"/>
              <a:cs typeface="+mn-cs"/>
            </a:rPr>
            <a:t>BELGISCHE WETGEVING</a:t>
          </a:r>
        </a:p>
        <a:p>
          <a:r>
            <a:rPr lang="nl-BE" sz="1100">
              <a:solidFill>
                <a:schemeClr val="dk1"/>
              </a:solidFill>
              <a:effectLst/>
              <a:latin typeface="+mn-lt"/>
              <a:ea typeface="+mn-ea"/>
              <a:cs typeface="+mn-cs"/>
            </a:rPr>
            <a:t>De verordeningen die bijlage III van de Kaderrichtlijn Afval (over de gevaarlijke eigenschappen) hebben gewijzigd, zijn rechtstreeks van toepassing in de lidstaten. De definities, concentratielimieten, … van de gevaarlijke eigenschappen van afval zijn bijgevolg niet omgezet naar regionale of nationale wetgevingen.</a:t>
          </a:r>
        </a:p>
        <a:p>
          <a:r>
            <a:rPr lang="nl-BE" sz="1100">
              <a:solidFill>
                <a:schemeClr val="dk1"/>
              </a:solidFill>
              <a:effectLst/>
              <a:latin typeface="+mn-lt"/>
              <a:ea typeface="+mn-ea"/>
              <a:cs typeface="+mn-cs"/>
            </a:rPr>
            <a:t>2.2.1	Vlaamse wetgeving</a:t>
          </a:r>
        </a:p>
        <a:p>
          <a:r>
            <a:rPr lang="nl-BE" sz="1100">
              <a:solidFill>
                <a:schemeClr val="dk1"/>
              </a:solidFill>
              <a:effectLst/>
              <a:latin typeface="+mn-lt"/>
              <a:ea typeface="+mn-ea"/>
              <a:cs typeface="+mn-cs"/>
            </a:rPr>
            <a:t>De bepalingen uit beschikking 2000/532/EG zijn omgezet in het Vlaams Reglement betreffende het duurzaam beheer van Materiaalkringlopen en Afvalstoffen, Vlarema</a:t>
          </a:r>
          <a:r>
            <a:rPr lang="nl-BE" sz="1100" baseline="30000">
              <a:solidFill>
                <a:schemeClr val="dk1"/>
              </a:solidFill>
              <a:effectLst/>
              <a:latin typeface="+mn-lt"/>
              <a:ea typeface="+mn-ea"/>
              <a:cs typeface="+mn-cs"/>
            </a:rPr>
            <a:t>4</a:t>
          </a:r>
          <a:r>
            <a:rPr lang="nl-BE" sz="1100">
              <a:solidFill>
                <a:schemeClr val="dk1"/>
              </a:solidFill>
              <a:effectLst/>
              <a:latin typeface="+mn-lt"/>
              <a:ea typeface="+mn-ea"/>
              <a:cs typeface="+mn-cs"/>
            </a:rPr>
            <a:t> (artikel 4.1.3 en bijlage 2.1).  </a:t>
          </a:r>
        </a:p>
        <a:p>
          <a:r>
            <a:rPr lang="nl-BE" sz="1100">
              <a:solidFill>
                <a:schemeClr val="dk1"/>
              </a:solidFill>
              <a:effectLst/>
              <a:latin typeface="+mn-lt"/>
              <a:ea typeface="+mn-ea"/>
              <a:cs typeface="+mn-cs"/>
            </a:rPr>
            <a:t>OVAMs handleiding</a:t>
          </a:r>
          <a:r>
            <a:rPr lang="nl-BE" sz="1100" baseline="30000">
              <a:solidFill>
                <a:schemeClr val="dk1"/>
              </a:solidFill>
              <a:effectLst/>
              <a:latin typeface="+mn-lt"/>
              <a:ea typeface="+mn-ea"/>
              <a:cs typeface="+mn-cs"/>
            </a:rPr>
            <a:t>5</a:t>
          </a:r>
          <a:r>
            <a:rPr lang="nl-BE" sz="1100">
              <a:solidFill>
                <a:schemeClr val="dk1"/>
              </a:solidFill>
              <a:effectLst/>
              <a:latin typeface="+mn-lt"/>
              <a:ea typeface="+mn-ea"/>
              <a:cs typeface="+mn-cs"/>
            </a:rPr>
            <a:t> over de EURAL beschrijft de methode om te bepalen welke afvalstoffen gevaarlijk zijn. De handleiding kan eveneens gebruikt worden om vlot de juiste codes terug te vinden.</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2.2.2	Brusselse wetgeving</a:t>
          </a:r>
        </a:p>
        <a:p>
          <a:r>
            <a:rPr lang="nl-BE" sz="1100">
              <a:solidFill>
                <a:schemeClr val="dk1"/>
              </a:solidFill>
              <a:effectLst/>
              <a:latin typeface="+mn-lt"/>
              <a:ea typeface="+mn-ea"/>
              <a:cs typeface="+mn-cs"/>
            </a:rPr>
            <a:t>De bepalingen in de beschikking 2000/532/EG met de lijst van de afvalstoffen zijn opgenomen in het besluit betreffende het beheer van afvalstoffen, Brudalex</a:t>
          </a:r>
          <a:r>
            <a:rPr lang="nl-BE" sz="1100" baseline="30000">
              <a:solidFill>
                <a:schemeClr val="dk1"/>
              </a:solidFill>
              <a:effectLst/>
              <a:latin typeface="+mn-lt"/>
              <a:ea typeface="+mn-ea"/>
              <a:cs typeface="+mn-cs"/>
            </a:rPr>
            <a:t>6</a:t>
          </a:r>
          <a:r>
            <a:rPr lang="nl-BE" sz="1100">
              <a:solidFill>
                <a:schemeClr val="dk1"/>
              </a:solidFill>
              <a:effectLst/>
              <a:latin typeface="+mn-lt"/>
              <a:ea typeface="+mn-ea"/>
              <a:cs typeface="+mn-cs"/>
            </a:rPr>
            <a:t> (art. 1.9). </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3	</a:t>
          </a:r>
          <a:r>
            <a:rPr lang="nl-BE" sz="1400" b="1">
              <a:solidFill>
                <a:schemeClr val="dk1"/>
              </a:solidFill>
              <a:effectLst/>
              <a:latin typeface="+mn-lt"/>
              <a:ea typeface="+mn-ea"/>
              <a:cs typeface="+mn-cs"/>
            </a:rPr>
            <a:t>HANDLEIDING BIJ DE REKENTABEL</a:t>
          </a:r>
        </a:p>
        <a:p>
          <a:endParaRPr lang="nl-BE" sz="1400" b="1">
            <a:solidFill>
              <a:schemeClr val="dk1"/>
            </a:solidFill>
            <a:effectLst/>
            <a:latin typeface="+mn-lt"/>
            <a:ea typeface="+mn-ea"/>
            <a:cs typeface="+mn-cs"/>
          </a:endParaRPr>
        </a:p>
        <a:p>
          <a:r>
            <a:rPr lang="nl-BE" sz="1100">
              <a:solidFill>
                <a:schemeClr val="dk1"/>
              </a:solidFill>
              <a:effectLst/>
              <a:latin typeface="+mn-lt"/>
              <a:ea typeface="+mn-ea"/>
              <a:cs typeface="+mn-cs"/>
            </a:rPr>
            <a:t>3.1	</a:t>
          </a:r>
          <a:r>
            <a:rPr lang="nl-BE" sz="1100" u="sng">
              <a:solidFill>
                <a:schemeClr val="dk1"/>
              </a:solidFill>
              <a:effectLst/>
              <a:latin typeface="+mn-lt"/>
              <a:ea typeface="+mn-ea"/>
              <a:cs typeface="+mn-cs"/>
            </a:rPr>
            <a:t>TABBLADEN IN DE REKENTABEL</a:t>
          </a:r>
        </a:p>
        <a:p>
          <a:r>
            <a:rPr lang="nl-BE" sz="1100">
              <a:solidFill>
                <a:schemeClr val="dk1"/>
              </a:solidFill>
              <a:effectLst/>
              <a:latin typeface="+mn-lt"/>
              <a:ea typeface="+mn-ea"/>
              <a:cs typeface="+mn-cs"/>
            </a:rPr>
            <a:t>3.1.1	Handleiding</a:t>
          </a:r>
        </a:p>
        <a:p>
          <a:r>
            <a:rPr lang="nl-BE" sz="1100">
              <a:solidFill>
                <a:schemeClr val="dk1"/>
              </a:solidFill>
              <a:effectLst/>
              <a:latin typeface="+mn-lt"/>
              <a:ea typeface="+mn-ea"/>
              <a:cs typeface="+mn-cs"/>
            </a:rPr>
            <a:t>De handleiding dient altijd voor gebruik van de rekentabel gelezen te worden. </a:t>
          </a:r>
        </a:p>
        <a:p>
          <a:r>
            <a:rPr lang="nl-BE" sz="1100">
              <a:solidFill>
                <a:schemeClr val="dk1"/>
              </a:solidFill>
              <a:effectLst/>
              <a:latin typeface="+mn-lt"/>
              <a:ea typeface="+mn-ea"/>
              <a:cs typeface="+mn-cs"/>
            </a:rPr>
            <a:t>3.1.2	Tabbladen “Vers gewicht rekentabel” en “Droge stof rekentabel”</a:t>
          </a:r>
        </a:p>
        <a:p>
          <a:r>
            <a:rPr lang="nl-BE" sz="1100">
              <a:solidFill>
                <a:schemeClr val="dk1"/>
              </a:solidFill>
              <a:effectLst/>
              <a:latin typeface="+mn-lt"/>
              <a:ea typeface="+mn-ea"/>
              <a:cs typeface="+mn-cs"/>
            </a:rPr>
            <a:t>De tabel kan zowel rekenen met de concentraties van de verbindingen in het originele (verse) staal als met de concentraties van de verbindingen in een staal dat eerst gedroogd werd (of van nature geen water bevat). De keuze wordt bepaald door de regelgeving die de analyse oplegt. De concentratie in het droge staal is hoger dan, of gelijk aan de concentratie in het verse staal. </a:t>
          </a:r>
        </a:p>
        <a:p>
          <a:r>
            <a:rPr lang="nl-BE" sz="1100">
              <a:solidFill>
                <a:schemeClr val="dk1"/>
              </a:solidFill>
              <a:effectLst/>
              <a:latin typeface="+mn-lt"/>
              <a:ea typeface="+mn-ea"/>
              <a:cs typeface="+mn-cs"/>
            </a:rPr>
            <a:t>Bij twijfel en in het geval van bodem, kiest de gebruiker het ‘droge stof rekenblad’.</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3.2	</a:t>
          </a:r>
          <a:r>
            <a:rPr lang="nl-BE" sz="1100" u="sng">
              <a:solidFill>
                <a:schemeClr val="dk1"/>
              </a:solidFill>
              <a:effectLst/>
              <a:latin typeface="+mn-lt"/>
              <a:ea typeface="+mn-ea"/>
              <a:cs typeface="+mn-cs"/>
            </a:rPr>
            <a:t>WERKWIJZE</a:t>
          </a:r>
        </a:p>
        <a:p>
          <a:r>
            <a:rPr lang="nl-BE" sz="1100">
              <a:solidFill>
                <a:schemeClr val="dk1"/>
              </a:solidFill>
              <a:effectLst/>
              <a:latin typeface="+mn-lt"/>
              <a:ea typeface="+mn-ea"/>
              <a:cs typeface="+mn-cs"/>
            </a:rPr>
            <a:t>3.2.1	Maak de keuze de keuze uit één van de 2 rekentabellen.</a:t>
          </a:r>
        </a:p>
        <a:p>
          <a:r>
            <a:rPr lang="nl-BE" sz="1100">
              <a:solidFill>
                <a:schemeClr val="dk1"/>
              </a:solidFill>
              <a:effectLst/>
              <a:latin typeface="+mn-lt"/>
              <a:ea typeface="+mn-ea"/>
              <a:cs typeface="+mn-cs"/>
            </a:rPr>
            <a:t>Als er een analyseresultaat beschikbaar is op basis van vers gewicht, kan de gebruiker de analyseresultaten rechtstreeks invullen in het tabblad “Vers gewicht rekentabel (kolom E). </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Als de chemische analyses gebeurden op het gedroogde staal, heeft de gebruiker 2 opties:</a:t>
          </a:r>
        </a:p>
        <a:p>
          <a:r>
            <a:rPr lang="nl-BE" sz="1100">
              <a:solidFill>
                <a:schemeClr val="dk1"/>
              </a:solidFill>
              <a:effectLst/>
              <a:latin typeface="+mn-lt"/>
              <a:ea typeface="+mn-ea"/>
              <a:cs typeface="+mn-cs"/>
            </a:rPr>
            <a:t>• Concentraties in het droge staal invullen in het tabblad “Droge stof rekenblad” (kolom E).</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Concentraties in het gedroogde staal én origineel percentage water (in het originele, verse staal) invullen in het tabblad “Vers gewicht rekentabel” (kolommen F en G). De rekentabel rekent de concentraties vervolgens om naar vers gewicht (kolom H).</a:t>
          </a:r>
        </a:p>
        <a:p>
          <a:r>
            <a:rPr lang="nl-BE" sz="1100">
              <a:solidFill>
                <a:schemeClr val="dk1"/>
              </a:solidFill>
              <a:effectLst/>
              <a:latin typeface="+mn-lt"/>
              <a:ea typeface="+mn-ea"/>
              <a:cs typeface="+mn-cs"/>
            </a:rPr>
            <a:t>3.2.2	Gevaarlijke stoffen en verbindingen selecteren in de rekentabel</a:t>
          </a:r>
        </a:p>
        <a:p>
          <a:r>
            <a:rPr lang="nl-BE" sz="1100">
              <a:solidFill>
                <a:schemeClr val="dk1"/>
              </a:solidFill>
              <a:effectLst/>
              <a:latin typeface="+mn-lt"/>
              <a:ea typeface="+mn-ea"/>
              <a:cs typeface="+mn-cs"/>
            </a:rPr>
            <a:t>Gebruik kolommen A, B en C om de verbindingen op te zoeken die in het staal voorkomen.</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Kolommen A en B omschrijven de (groepen van) gevaarlijke verbindingen.</a:t>
          </a:r>
        </a:p>
        <a:p>
          <a:r>
            <a:rPr lang="nl-BE" sz="1100">
              <a:solidFill>
                <a:schemeClr val="dk1"/>
              </a:solidFill>
              <a:effectLst/>
              <a:latin typeface="+mn-lt"/>
              <a:ea typeface="+mn-ea"/>
              <a:cs typeface="+mn-cs"/>
            </a:rPr>
            <a:t>Kolom C bevat de CAS-nummers. CAS-nummers zijn een handige manier om verbindingen uniek te identificeren.</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Let op: </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voor sommige stoffen vormen de H-zinnen (kolom D) een worst-case combinatie van H-zinnen van verbindingen van die stof. Bijvoorbeeld: voor de stof arseen worden de gevaarszinnen van diarseenpentoxide en diarseentrioxide gecombineerd. De gevaarsklassen (kolom D) komen daarom niet altijd overeen met de indeling die bij het CAS-nummer hoort. </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specifiek voor het element chroom zal de tabel rekenen met de gevaarszinnen van Cr(VI) verbindingen. Wanneer analyseresultaten aantonen dat het aanwezige chroom echter in de vorm van Cr(III) verbindingen aanwezig zijn, dan worden de gevaarseigenschappen van het materiaal mogelijks overschat. </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Intrinsieke indeling van verbindingen</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Als de verbinding aan een bepaalde H-zin beantwoordt, of voldoet aan de uitzondering voor bepaalde POPs (zie 2.1.3), is er in de desbetreffende cel in de kolommen K tot AT (vers gewicht) of kolommen H tot AQ (droge stof) een waarde “0,00000” ingevuld. </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Als er geen waarde is ingevuld, beantwoordt de verbinding per definitie niet aan de overeenkomende H-zin.</a:t>
          </a:r>
        </a:p>
        <a:p>
          <a:r>
            <a:rPr lang="nl-BE" sz="1100">
              <a:solidFill>
                <a:schemeClr val="dk1"/>
              </a:solidFill>
              <a:effectLst/>
              <a:latin typeface="+mn-lt"/>
              <a:ea typeface="+mn-ea"/>
              <a:cs typeface="+mn-cs"/>
            </a:rPr>
            <a:t>3.2.3	Concentraties invullen</a:t>
          </a:r>
        </a:p>
        <a:p>
          <a:r>
            <a:rPr lang="nl-BE" sz="1100">
              <a:solidFill>
                <a:schemeClr val="dk1"/>
              </a:solidFill>
              <a:effectLst/>
              <a:latin typeface="+mn-lt"/>
              <a:ea typeface="+mn-ea"/>
              <a:cs typeface="+mn-cs"/>
            </a:rPr>
            <a:t>Noteer de concentratie van de individuele verbinding in de bijhorende cel in kolom E of F (zie 3.2.3.1 en 3.2.3.2). Indien relevant, vul ook het percentage water in kolom G (zie hieronder).</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3.2.3.1	Vers gewicht rekentabel</a:t>
          </a:r>
        </a:p>
        <a:p>
          <a:r>
            <a:rPr lang="nl-BE" sz="1100">
              <a:solidFill>
                <a:schemeClr val="dk1"/>
              </a:solidFill>
              <a:effectLst/>
              <a:latin typeface="+mn-lt"/>
              <a:ea typeface="+mn-ea"/>
              <a:cs typeface="+mn-cs"/>
            </a:rPr>
            <a:t>Er zijn in dit rekenblad 2 opties: </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De gebruiker vult de concentraties in droge stof (mg/kg droge stof (ds),  kolom F) in en het percentage water (kolom G) in. De concentratie in vers gewicht wordt automatisch uitgerekend (mg/kg vers gewicht (vg) berekend, kolom H).</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De gebruiker vult de concentraties in vers gewicht in (mg/kg vers gewicht (vg), kolom E). </a:t>
          </a:r>
        </a:p>
        <a:p>
          <a:r>
            <a:rPr lang="nl-BE" sz="1100">
              <a:solidFill>
                <a:schemeClr val="dk1"/>
              </a:solidFill>
              <a:effectLst/>
              <a:latin typeface="+mn-lt"/>
              <a:ea typeface="+mn-ea"/>
              <a:cs typeface="+mn-cs"/>
            </a:rPr>
            <a:t>Een waarde in kolom E heeft steeds voorrang op een berekende waarde in kolom H.</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3.2.3.2	Droge stof rekentabel</a:t>
          </a:r>
        </a:p>
        <a:p>
          <a:r>
            <a:rPr lang="nl-BE" sz="1100">
              <a:solidFill>
                <a:schemeClr val="dk1"/>
              </a:solidFill>
              <a:effectLst/>
              <a:latin typeface="+mn-lt"/>
              <a:ea typeface="+mn-ea"/>
              <a:cs typeface="+mn-cs"/>
            </a:rPr>
            <a:t>In dit tabblad vult de gebruiker de concentraties in droge stof (mg/kg droge stof (ds),  kolom E) in als het mogelijk of niet wenselijk is om te rekenen met vers gewicht. In dit tabblad wordt geen rekening gehouden met het watergehalte.</a:t>
          </a:r>
        </a:p>
        <a:p>
          <a:r>
            <a:rPr lang="nl-BE" sz="1100">
              <a:solidFill>
                <a:schemeClr val="dk1"/>
              </a:solidFill>
              <a:effectLst/>
              <a:latin typeface="+mn-lt"/>
              <a:ea typeface="+mn-ea"/>
              <a:cs typeface="+mn-cs"/>
            </a:rPr>
            <a:t>3.2.4	Resultaat</a:t>
          </a:r>
        </a:p>
        <a:p>
          <a:r>
            <a:rPr lang="nl-BE" sz="1100">
              <a:solidFill>
                <a:schemeClr val="dk1"/>
              </a:solidFill>
              <a:effectLst/>
              <a:latin typeface="+mn-lt"/>
              <a:ea typeface="+mn-ea"/>
              <a:cs typeface="+mn-cs"/>
            </a:rPr>
            <a:t>De rekentabel voert een aantal tussenstappen en controles uit, zie Tussenstappen en controles door de rekentabel</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De eindindeling wordt vermeld in cel B4: “gevaarlijk”, “niet-gevaarlijk” of “verder te onderzoeken”:</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Zodra een afvalstof in een van de cellen van rij 11 ‘gevaarlijk’ heeft staan, is de eindindeling ‘gevaarlijk’ (cel B4). </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Een afvalstof is pas niet-gevaarlijk, als er in elke cel van rij 11 ‘niet-gevaarlijk’ staat. </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“Verder te onderzoeken” betekent dat de tool geen uitsluitsel kan bieden. Dit is bijvoorbeeld het geval indien er een ontplofbare, oxiderende of ontvlambare verbinding aanwezig is in het staal.</a:t>
          </a:r>
        </a:p>
        <a:p>
          <a:endParaRPr lang="nl-BE" sz="1100">
            <a:solidFill>
              <a:schemeClr val="dk1"/>
            </a:solidFill>
            <a:effectLst/>
            <a:latin typeface="+mn-lt"/>
            <a:ea typeface="+mn-ea"/>
            <a:cs typeface="+mn-cs"/>
          </a:endParaRPr>
        </a:p>
        <a:p>
          <a:r>
            <a:rPr lang="nl-BE" sz="1100">
              <a:solidFill>
                <a:schemeClr val="dk1"/>
              </a:solidFill>
              <a:effectLst/>
              <a:latin typeface="+mn-lt"/>
              <a:ea typeface="+mn-ea"/>
              <a:cs typeface="+mn-cs"/>
            </a:rPr>
            <a:t>3.3	</a:t>
          </a:r>
          <a:r>
            <a:rPr lang="nl-BE" sz="1100" u="sng">
              <a:solidFill>
                <a:schemeClr val="dk1"/>
              </a:solidFill>
              <a:effectLst/>
              <a:latin typeface="+mn-lt"/>
              <a:ea typeface="+mn-ea"/>
              <a:cs typeface="+mn-cs"/>
            </a:rPr>
            <a:t>ONTBREKENDE VERBINDING?  </a:t>
          </a:r>
        </a:p>
        <a:p>
          <a:r>
            <a:rPr lang="nl-BE" sz="1100">
              <a:solidFill>
                <a:schemeClr val="dk1"/>
              </a:solidFill>
              <a:effectLst/>
              <a:latin typeface="+mn-lt"/>
              <a:ea typeface="+mn-ea"/>
              <a:cs typeface="+mn-cs"/>
            </a:rPr>
            <a:t>3.3.1	Stuur suggestie naar overheid</a:t>
          </a:r>
        </a:p>
        <a:p>
          <a:r>
            <a:rPr lang="nl-BE" sz="1100">
              <a:solidFill>
                <a:schemeClr val="dk1"/>
              </a:solidFill>
              <a:effectLst/>
              <a:latin typeface="+mn-lt"/>
              <a:ea typeface="+mn-ea"/>
              <a:cs typeface="+mn-cs"/>
            </a:rPr>
            <a:t>De gebruiker kan OVAM en Leefmilieu Brussel voorstellen om een stof toe te voegen aan de rekentabel via de ‘mail-to’-functie in cel C3. Of door een mailtje naar ovam-tool-gevaarlijk-afval@ovam.be.</a:t>
          </a:r>
        </a:p>
        <a:p>
          <a:r>
            <a:rPr lang="nl-BE" sz="1100">
              <a:solidFill>
                <a:schemeClr val="dk1"/>
              </a:solidFill>
              <a:effectLst/>
              <a:latin typeface="+mn-lt"/>
              <a:ea typeface="+mn-ea"/>
              <a:cs typeface="+mn-cs"/>
            </a:rPr>
            <a:t>3.3.2	Voeg zelf een nieuwe verbinding toe</a:t>
          </a:r>
        </a:p>
        <a:p>
          <a:r>
            <a:rPr lang="nl-BE" sz="1100">
              <a:solidFill>
                <a:schemeClr val="dk1"/>
              </a:solidFill>
              <a:effectLst/>
              <a:latin typeface="+mn-lt"/>
              <a:ea typeface="+mn-ea"/>
              <a:cs typeface="+mn-cs"/>
            </a:rPr>
            <a:t>De rekentabel biedt de gebruiker de mogelijkheid om zelf een of meerdere verbindingen aan de tabel toe te voegen. Dat kan op rij 247 en verder. De gebruiker dient de gevaarsclassificatie in te geven in kolommen H tot AU, NIET in kolom D. Voor de rest is de werkwijze dezelfde als voor verbindingen die reeds in de tool aanwezig zijn (zie 3.2).</a:t>
          </a:r>
        </a:p>
        <a:p>
          <a:r>
            <a:rPr lang="nl-BE" sz="1100">
              <a:solidFill>
                <a:schemeClr val="dk1"/>
              </a:solidFill>
              <a:effectLst/>
              <a:latin typeface="+mn-lt"/>
              <a:ea typeface="+mn-ea"/>
              <a:cs typeface="+mn-cs"/>
            </a:rPr>
            <a:t>Hoe de gevaarsclassificatie ingeven? De rekentabel gaat er standaard van uit dat de nieuwe verbinding aan elke H-zin beantwoordt. De gebruiker moet de cellen leegmaken (=de “0.0000”) schrappen indien de nieuwe verbinding NIET aan de desbetreffende H-zin beantwoordt. Met andere woorden: de gebruiker behoudt de “0,0000” enkel indien de nieuwe verbinding die H-zin heeft.</a:t>
          </a:r>
        </a:p>
        <a:p>
          <a:endParaRPr lang="nl-BE" sz="1100">
            <a:solidFill>
              <a:schemeClr val="dk1"/>
            </a:solidFill>
            <a:effectLst/>
            <a:latin typeface="+mn-lt"/>
            <a:ea typeface="+mn-ea"/>
            <a:cs typeface="+mn-cs"/>
          </a:endParaRPr>
        </a:p>
        <a:p>
          <a:r>
            <a:rPr lang="nl-BE" sz="1100">
              <a:solidFill>
                <a:schemeClr val="dk1"/>
              </a:solidFill>
              <a:effectLst/>
              <a:latin typeface="+mn-lt"/>
              <a:ea typeface="+mn-ea"/>
              <a:cs typeface="+mn-cs"/>
            </a:rPr>
            <a:t>3.4	</a:t>
          </a:r>
          <a:r>
            <a:rPr lang="nl-BE" sz="1100" u="sng">
              <a:solidFill>
                <a:schemeClr val="dk1"/>
              </a:solidFill>
              <a:effectLst/>
              <a:latin typeface="+mn-lt"/>
              <a:ea typeface="+mn-ea"/>
              <a:cs typeface="+mn-cs"/>
            </a:rPr>
            <a:t>ACHTERGRONDINFORMATIE</a:t>
          </a:r>
        </a:p>
        <a:p>
          <a:r>
            <a:rPr lang="nl-BE" sz="1100">
              <a:solidFill>
                <a:schemeClr val="dk1"/>
              </a:solidFill>
              <a:effectLst/>
              <a:latin typeface="+mn-lt"/>
              <a:ea typeface="+mn-ea"/>
              <a:cs typeface="+mn-cs"/>
            </a:rPr>
            <a:t>3.4.1	Metalen</a:t>
          </a:r>
        </a:p>
        <a:p>
          <a:r>
            <a:rPr lang="nl-BE" sz="1100">
              <a:solidFill>
                <a:schemeClr val="dk1"/>
              </a:solidFill>
              <a:effectLst/>
              <a:latin typeface="+mn-lt"/>
              <a:ea typeface="+mn-ea"/>
              <a:cs typeface="+mn-cs"/>
            </a:rPr>
            <a:t>Er wordt één rij voorzien per metaal. De indeling van een metaal in de rekentabel is gebaseerd op de classificatie van het metaal zelf, én op de classificatie van een aantal geselecteerde chemische verbindingen van datzelfde metaal. De geselecteerde metaalverbindingen zijn verborgen.</a:t>
          </a:r>
        </a:p>
        <a:p>
          <a:r>
            <a:rPr lang="nl-BE" sz="1100">
              <a:solidFill>
                <a:schemeClr val="dk1"/>
              </a:solidFill>
              <a:effectLst/>
              <a:latin typeface="+mn-lt"/>
              <a:ea typeface="+mn-ea"/>
              <a:cs typeface="+mn-cs"/>
            </a:rPr>
            <a:t>3.4.2	Gevaarszinnen</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In Kolom D staan de gevaarszinnen (H-zinnen) die verband houden met de verschillende verontreinigende</a:t>
          </a:r>
        </a:p>
        <a:p>
          <a:r>
            <a:rPr lang="nl-BE" sz="1100">
              <a:solidFill>
                <a:schemeClr val="dk1"/>
              </a:solidFill>
              <a:effectLst/>
              <a:latin typeface="+mn-lt"/>
              <a:ea typeface="+mn-ea"/>
              <a:cs typeface="+mn-cs"/>
            </a:rPr>
            <a:t>stoffen. Alle gevaarzinnen van elke verontreinigende stof werden opgenomen in kolom D. De kleurencodes van de H-zinnen geven de bron van de H-zinnen weer:</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Zwart: geharmoniseerde indeling, in CLP bijlage VI</a:t>
          </a:r>
        </a:p>
        <a:p>
          <a:r>
            <a:rPr lang="nl-BE" sz="1100">
              <a:solidFill>
                <a:schemeClr val="dk1"/>
              </a:solidFill>
              <a:effectLst/>
              <a:latin typeface="+mn-lt"/>
              <a:ea typeface="+mn-ea"/>
              <a:cs typeface="+mn-cs"/>
            </a:rPr>
            <a:t>− Groen: genotificeerde indeling, bij voorkeur de ‘joint notification’ d.w.z. bedrijven die tezamen eenzelfde indeling zijn overeengekomen; indien een gemeenschappelijke indeling niet beschikbaar is, dan werd de genotificeerde indeling met het hoogste aantal kennisgevers (notifiers) overgenomen</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Blauw: H-zinnen afkomstig van verbindingen</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Bruin: volgens Concawe (2023)</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3.4.3	Tussenstappen en controles door de rekentabel</a:t>
          </a:r>
        </a:p>
        <a:p>
          <a:r>
            <a:rPr lang="nl-BE" sz="1100">
              <a:solidFill>
                <a:schemeClr val="dk1"/>
              </a:solidFill>
              <a:effectLst/>
              <a:latin typeface="+mn-lt"/>
              <a:ea typeface="+mn-ea"/>
              <a:cs typeface="+mn-cs"/>
            </a:rPr>
            <a:t>De rekentabel gaat na: </a:t>
          </a:r>
        </a:p>
        <a:p>
          <a:r>
            <a:rPr lang="nl-BE" sz="1100">
              <a:solidFill>
                <a:schemeClr val="dk1"/>
              </a:solidFill>
              <a:effectLst/>
              <a:latin typeface="+mn-lt"/>
              <a:ea typeface="+mn-ea"/>
              <a:cs typeface="+mn-cs"/>
            </a:rPr>
            <a:t>1)	of de verbinding intrinsiek ingedeeld is als gevaarlijk, los van haar concentratie in het afval</a:t>
          </a:r>
        </a:p>
        <a:p>
          <a:r>
            <a:rPr lang="nl-BE" sz="1100">
              <a:solidFill>
                <a:schemeClr val="dk1"/>
              </a:solidFill>
              <a:effectLst/>
              <a:latin typeface="+mn-lt"/>
              <a:ea typeface="+mn-ea"/>
              <a:cs typeface="+mn-cs"/>
            </a:rPr>
            <a:t>2)	of de concentratie van de verbinding in het afval boven de ondergrens (niet zichtbaar voor gebruiker) komt</a:t>
          </a:r>
        </a:p>
        <a:p>
          <a:r>
            <a:rPr lang="nl-BE" sz="1100">
              <a:solidFill>
                <a:schemeClr val="dk1"/>
              </a:solidFill>
              <a:effectLst/>
              <a:latin typeface="+mn-lt"/>
              <a:ea typeface="+mn-ea"/>
              <a:cs typeface="+mn-cs"/>
            </a:rPr>
            <a:t>3)	of de concentratie van de individuele verbinding OF de som van de concentraties van de verbindingen met dezelfde H-zin (=waarden in dezelfde kolom) de concentratielimiet (rij 8) van de H-zin overschrijdt </a:t>
          </a:r>
        </a:p>
        <a:p>
          <a:r>
            <a:rPr lang="nl-BE" sz="1100">
              <a:solidFill>
                <a:schemeClr val="dk1"/>
              </a:solidFill>
              <a:effectLst/>
              <a:latin typeface="+mn-lt"/>
              <a:ea typeface="+mn-ea"/>
              <a:cs typeface="+mn-cs"/>
            </a:rPr>
            <a:t> </a:t>
          </a:r>
        </a:p>
        <a:p>
          <a:r>
            <a:rPr lang="nl-BE" sz="1100">
              <a:solidFill>
                <a:schemeClr val="dk1"/>
              </a:solidFill>
              <a:effectLst/>
              <a:latin typeface="+mn-lt"/>
              <a:ea typeface="+mn-ea"/>
              <a:cs typeface="+mn-cs"/>
            </a:rPr>
            <a:t>Hieronder staan als voorbeeld de stappen weergegeven voor het tabblad ‘Droge stof rekentabel’</a:t>
          </a:r>
          <a:r>
            <a:rPr lang="nl-BE" sz="1100" baseline="30000">
              <a:solidFill>
                <a:schemeClr val="dk1"/>
              </a:solidFill>
              <a:effectLst/>
              <a:latin typeface="+mn-lt"/>
              <a:ea typeface="+mn-ea"/>
              <a:cs typeface="+mn-cs"/>
            </a:rPr>
            <a:t>7bij</a:t>
          </a:r>
          <a:r>
            <a:rPr lang="nl-BE" sz="1100">
              <a:solidFill>
                <a:schemeClr val="dk1"/>
              </a:solidFill>
              <a:effectLst/>
              <a:latin typeface="+mn-lt"/>
              <a:ea typeface="+mn-ea"/>
              <a:cs typeface="+mn-cs"/>
            </a:rPr>
            <a:t>:</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De rekentabel zet de concentratie in mg/kg (kolom E) om naar een concentratie in % (kolom F).</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De rekentabel controleert of de concentraties in kolom F boven de individuele ondergrenzen (per H-zin, rij 6) komen. </a:t>
          </a:r>
        </a:p>
        <a:p>
          <a:pPr lvl="1"/>
          <a:r>
            <a:rPr lang="nl-BE" sz="1100">
              <a:solidFill>
                <a:schemeClr val="dk1"/>
              </a:solidFill>
              <a:effectLst/>
              <a:latin typeface="+mn-lt"/>
              <a:ea typeface="+mn-ea"/>
              <a:cs typeface="+mn-cs"/>
            </a:rPr>
            <a:t>* Indien de verbinding aan de overeenkomstige H-zin beantwoordt én indien de ondergrens overschreden is, kopieert de rekentabel de waarde uit kolom F naar de desbetreffende cellen in kolommen H tot AU. </a:t>
          </a:r>
        </a:p>
        <a:p>
          <a:pPr lvl="1"/>
          <a:r>
            <a:rPr lang="nl-BE" sz="1100">
              <a:solidFill>
                <a:schemeClr val="dk1"/>
              </a:solidFill>
              <a:effectLst/>
              <a:latin typeface="+mn-lt"/>
              <a:ea typeface="+mn-ea"/>
              <a:cs typeface="+mn-cs"/>
            </a:rPr>
            <a:t>* Indien de ondergrens niet overschreden is, wordt er verder geen rekening gehouden met de bewuste verbinding voor de H-zin in kwestie. </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De rekentabel vergelijkt nu per kolom of de concentratielimiet (rij 8) overschreden is. Indien dat het geval is, wordt in rij 11 ‘gevaarlijk’ aangegeven in het rood. Zoniet, ‘niet-gevaarlijk’ in het groen.</a:t>
          </a:r>
        </a:p>
        <a:p>
          <a:r>
            <a:rPr lang="nl-BE" sz="1100">
              <a:solidFill>
                <a:schemeClr val="dk1"/>
              </a:solidFill>
              <a:effectLst/>
              <a:latin typeface="+mn-lt"/>
              <a:ea typeface="+mn-ea"/>
              <a:cs typeface="+mn-cs"/>
            </a:rPr>
            <a:t>•</a:t>
          </a:r>
          <a:r>
            <a:rPr lang="nl-BE" sz="1100" baseline="0">
              <a:solidFill>
                <a:schemeClr val="dk1"/>
              </a:solidFill>
              <a:effectLst/>
              <a:latin typeface="+mn-lt"/>
              <a:ea typeface="+mn-ea"/>
              <a:cs typeface="+mn-cs"/>
            </a:rPr>
            <a:t> </a:t>
          </a:r>
          <a:r>
            <a:rPr lang="nl-BE" sz="1100">
              <a:solidFill>
                <a:schemeClr val="dk1"/>
              </a:solidFill>
              <a:effectLst/>
              <a:latin typeface="+mn-lt"/>
              <a:ea typeface="+mn-ea"/>
              <a:cs typeface="+mn-cs"/>
            </a:rPr>
            <a:t>De eindindeling wordt vermeld in cel B4: “gevaarlijk”, “niet-gevaarlijk” of “verder te onderzoeken”. Zodra een afvalstof in een van de cellen van rij 11 ‘gevaarlijk’ heeft staan, is de eindindeling ‘gevaarlijk’ (cel B4). Een afvalstof is pas niet-gevaarlijk, als er in elke cel van rij 11 ‘niet-gevaarlijk’ staat. “Verder te onderzoeken” betekent dat de tool geen uitsluitsel kan bieden. Dit is bijvoorbeeld het geval indien er een ontplofbare, oxiderende of ontvlambare verbinding aanwezig is in het </a:t>
          </a:r>
          <a:r>
            <a:rPr lang="nl-BE" sz="1100" baseline="0">
              <a:solidFill>
                <a:schemeClr val="dk1"/>
              </a:solidFill>
              <a:effectLst/>
              <a:latin typeface="+mn-lt"/>
              <a:ea typeface="+mn-ea"/>
              <a:cs typeface="+mn-cs"/>
            </a:rPr>
            <a:t>staal.</a:t>
          </a:r>
        </a:p>
        <a:p>
          <a:endParaRPr lang="nl-BE" sz="1100" baseline="0">
            <a:solidFill>
              <a:schemeClr val="dk1"/>
            </a:solidFill>
            <a:effectLst/>
            <a:latin typeface="+mn-lt"/>
            <a:ea typeface="+mn-ea"/>
            <a:cs typeface="+mn-cs"/>
          </a:endParaRPr>
        </a:p>
        <a:p>
          <a:r>
            <a:rPr lang="nl-BE" sz="800" baseline="30000">
              <a:solidFill>
                <a:schemeClr val="dk1"/>
              </a:solidFill>
              <a:effectLst/>
              <a:latin typeface="+mn-lt"/>
              <a:ea typeface="+mn-ea"/>
              <a:cs typeface="+mn-cs"/>
            </a:rPr>
            <a:t>1</a:t>
          </a:r>
          <a:r>
            <a:rPr lang="nl-BE" sz="800" baseline="0">
              <a:solidFill>
                <a:schemeClr val="dk1"/>
              </a:solidFill>
              <a:effectLst/>
              <a:latin typeface="+mn-lt"/>
              <a:ea typeface="+mn-ea"/>
              <a:cs typeface="+mn-cs"/>
            </a:rPr>
            <a:t>EURAL: EUR-Lex - 02000D0532-20231206 - EN - EUR-Lex (europa.eu)</a:t>
          </a:r>
        </a:p>
        <a:p>
          <a:r>
            <a:rPr lang="nl-BE" sz="800" baseline="30000">
              <a:solidFill>
                <a:schemeClr val="dk1"/>
              </a:solidFill>
              <a:effectLst/>
              <a:latin typeface="+mn-lt"/>
              <a:ea typeface="+mn-ea"/>
              <a:cs typeface="+mn-cs"/>
            </a:rPr>
            <a:t>2</a:t>
          </a:r>
          <a:r>
            <a:rPr lang="nl-BE" sz="800" baseline="0">
              <a:solidFill>
                <a:schemeClr val="dk1"/>
              </a:solidFill>
              <a:effectLst/>
              <a:latin typeface="+mn-lt"/>
              <a:ea typeface="+mn-ea"/>
              <a:cs typeface="+mn-cs"/>
            </a:rPr>
            <a:t>Kaderrichtlijn afvalstoffen: Directive - 2008/98 - EN - Waste framework directive - EUR-Lex (europa.eu)</a:t>
          </a:r>
        </a:p>
        <a:p>
          <a:r>
            <a:rPr lang="nl-BE" sz="800" baseline="30000">
              <a:solidFill>
                <a:schemeClr val="dk1"/>
              </a:solidFill>
              <a:effectLst/>
              <a:latin typeface="+mn-lt"/>
              <a:ea typeface="+mn-ea"/>
              <a:cs typeface="+mn-cs"/>
            </a:rPr>
            <a:t>3</a:t>
          </a:r>
          <a:r>
            <a:rPr lang="nl-BE" sz="800" baseline="0">
              <a:solidFill>
                <a:schemeClr val="dk1"/>
              </a:solidFill>
              <a:effectLst/>
              <a:latin typeface="+mn-lt"/>
              <a:ea typeface="+mn-ea"/>
              <a:cs typeface="+mn-cs"/>
            </a:rPr>
            <a:t>Afval dat polychloordibenzo-p-dioxinen en polychloordibenzofuranen (pcdd's en pcdf's), DDT (1,1,1-trichloor-2,2-bis(4-chloorfenyl)ethaan), chloordaan, hexachloorcyclohexanen (inclusief lindaan), dieldrin, endrin, heptachloor, hexachloorbenzeen, chloordecon, aldrin, pentachloorbenzeen, mirex, toxafeen hexabroombifenyl en/of pcb bevat in concentraties die hoger zijn dan de concentratiegrenswaarden van bijlage IV bij Verordening (EG) nr. 850/2004 van het Europees Parlement en de Raad (1), wordt ingedeeld als gevaarlijk afval.</a:t>
          </a:r>
        </a:p>
        <a:p>
          <a:r>
            <a:rPr lang="nl-BE" sz="800" baseline="30000">
              <a:solidFill>
                <a:schemeClr val="dk1"/>
              </a:solidFill>
              <a:effectLst/>
              <a:latin typeface="+mn-lt"/>
              <a:ea typeface="+mn-ea"/>
              <a:cs typeface="+mn-cs"/>
            </a:rPr>
            <a:t>4</a:t>
          </a:r>
          <a:r>
            <a:rPr lang="nl-BE" sz="800" baseline="0">
              <a:solidFill>
                <a:schemeClr val="dk1"/>
              </a:solidFill>
              <a:effectLst/>
              <a:latin typeface="+mn-lt"/>
              <a:ea typeface="+mn-ea"/>
              <a:cs typeface="+mn-cs"/>
            </a:rPr>
            <a:t>https://navigator.emis.vito.be/detail?woId=43991&amp;woLang=nl</a:t>
          </a:r>
        </a:p>
        <a:p>
          <a:r>
            <a:rPr lang="nl-BE" sz="800" baseline="30000">
              <a:solidFill>
                <a:schemeClr val="dk1"/>
              </a:solidFill>
              <a:effectLst/>
              <a:latin typeface="+mn-lt"/>
              <a:ea typeface="+mn-ea"/>
              <a:cs typeface="+mn-cs"/>
            </a:rPr>
            <a:t>5</a:t>
          </a:r>
          <a:r>
            <a:rPr lang="nl-BE" sz="800" baseline="0">
              <a:solidFill>
                <a:schemeClr val="dk1"/>
              </a:solidFill>
              <a:effectLst/>
              <a:latin typeface="+mn-lt"/>
              <a:ea typeface="+mn-ea"/>
              <a:cs typeface="+mn-cs"/>
            </a:rPr>
            <a:t>EURAL handleiding en EURAL-wizard</a:t>
          </a:r>
        </a:p>
        <a:p>
          <a:r>
            <a:rPr lang="nl-BE" sz="800" baseline="30000">
              <a:solidFill>
                <a:schemeClr val="dk1"/>
              </a:solidFill>
              <a:effectLst/>
              <a:latin typeface="+mn-lt"/>
              <a:ea typeface="+mn-ea"/>
              <a:cs typeface="+mn-cs"/>
            </a:rPr>
            <a:t>6</a:t>
          </a:r>
          <a:r>
            <a:rPr lang="nl-BE" sz="800" baseline="0">
              <a:solidFill>
                <a:schemeClr val="dk1"/>
              </a:solidFill>
              <a:effectLst/>
              <a:latin typeface="+mn-lt"/>
              <a:ea typeface="+mn-ea"/>
              <a:cs typeface="+mn-cs"/>
            </a:rPr>
            <a:t>Besluit van 01/12/2016 van de Regering van het Brussels Hoofdstedelijk Gewest betreffende het beheer van afvalstoffen</a:t>
          </a:r>
        </a:p>
        <a:p>
          <a:r>
            <a:rPr lang="nl-BE" sz="800" baseline="30000">
              <a:solidFill>
                <a:schemeClr val="dk1"/>
              </a:solidFill>
              <a:effectLst/>
              <a:latin typeface="+mn-lt"/>
              <a:ea typeface="+mn-ea"/>
              <a:cs typeface="+mn-cs"/>
            </a:rPr>
            <a:t>7</a:t>
          </a:r>
          <a:r>
            <a:rPr lang="nl-BE" sz="800" baseline="0">
              <a:solidFill>
                <a:schemeClr val="dk1"/>
              </a:solidFill>
              <a:effectLst/>
              <a:latin typeface="+mn-lt"/>
              <a:ea typeface="+mn-ea"/>
              <a:cs typeface="+mn-cs"/>
            </a:rPr>
            <a:t>voor het tabblad ‘vers gewicht” gelden andere kolommen</a:t>
          </a:r>
        </a:p>
        <a:p>
          <a:endParaRPr lang="nl-BE" sz="1100" baseline="0">
            <a:solidFill>
              <a:schemeClr val="dk1"/>
            </a:solidFill>
            <a:effectLst/>
            <a:latin typeface="+mn-lt"/>
            <a:ea typeface="+mn-ea"/>
            <a:cs typeface="+mn-cs"/>
          </a:endParaRPr>
        </a:p>
        <a:p>
          <a:pPr lvl="0"/>
          <a:endParaRPr lang="fr-BE" sz="900" u="none" baseline="30000">
            <a:solidFill>
              <a:schemeClr val="dk1"/>
            </a:solidFill>
            <a:effectLst/>
            <a:latin typeface="+mn-lt"/>
            <a:ea typeface="+mn-ea"/>
            <a:cs typeface="+mn-cs"/>
          </a:endParaRPr>
        </a:p>
        <a:p>
          <a:pPr lvl="0"/>
          <a:endParaRPr lang="fr-BE" sz="1100" u="sng" baseline="30000">
            <a:solidFill>
              <a:schemeClr val="dk1"/>
            </a:solidFill>
            <a:effectLst/>
            <a:latin typeface="+mn-lt"/>
            <a:ea typeface="+mn-ea"/>
            <a:cs typeface="+mn-cs"/>
          </a:endParaRPr>
        </a:p>
        <a:p>
          <a:pPr lvl="0"/>
          <a:endParaRPr lang="nl-BE" sz="1100" b="1" u="sng" cap="all">
            <a:solidFill>
              <a:schemeClr val="dk1"/>
            </a:solidFill>
            <a:effectLst/>
            <a:latin typeface="Arial" panose="020B0604020202020204" pitchFamily="34" charset="0"/>
            <a:ea typeface="+mn-ea"/>
            <a:cs typeface="Calibri" panose="020F0502020204030204" pitchFamily="34" charset="0"/>
          </a:endParaRPr>
        </a:p>
        <a:p>
          <a:pPr lvl="0"/>
          <a:endParaRPr lang="nl-BE" sz="1100" b="1" u="sng" cap="all">
            <a:solidFill>
              <a:schemeClr val="dk1"/>
            </a:solidFill>
            <a:effectLst/>
            <a:latin typeface="Arial" panose="020B0604020202020204" pitchFamily="34" charset="0"/>
            <a:ea typeface="+mn-ea"/>
            <a:cs typeface="Calibri" panose="020F0502020204030204" pitchFamily="34" charset="0"/>
          </a:endParaRPr>
        </a:p>
        <a:p>
          <a:pPr algn="just"/>
          <a:endParaRPr lang="en-BE" sz="1100">
            <a:effectLst/>
            <a:latin typeface="Arial" panose="020B0604020202020204" pitchFamily="34" charset="0"/>
            <a:ea typeface="Times New Roman" panose="02020603050405020304" pitchFamily="18" charset="0"/>
            <a:cs typeface="Calibri" panose="020F0502020204030204" pitchFamily="34" charset="0"/>
          </a:endParaRPr>
        </a:p>
      </xdr:txBody>
    </xdr:sp>
    <xdr:clientData/>
  </xdr:twoCellAnchor>
  <xdr:oneCellAnchor>
    <xdr:from>
      <xdr:col>0</xdr:col>
      <xdr:colOff>369569</xdr:colOff>
      <xdr:row>9</xdr:row>
      <xdr:rowOff>6408</xdr:rowOff>
    </xdr:from>
    <xdr:ext cx="10039350" cy="1125693"/>
    <xdr:sp macro="" textlink="">
      <xdr:nvSpPr>
        <xdr:cNvPr id="7" name="Tekstvak 6">
          <a:extLst>
            <a:ext uri="{FF2B5EF4-FFF2-40B4-BE49-F238E27FC236}">
              <a16:creationId xmlns:a16="http://schemas.microsoft.com/office/drawing/2014/main" id="{D479DA46-F9D7-43BE-A5CF-18C12562ED99}"/>
            </a:ext>
          </a:extLst>
        </xdr:cNvPr>
        <xdr:cNvSpPr txBox="1"/>
      </xdr:nvSpPr>
      <xdr:spPr>
        <a:xfrm>
          <a:off x="369569" y="1635183"/>
          <a:ext cx="10039350" cy="1125693"/>
        </a:xfrm>
        <a:prstGeom prst="rect">
          <a:avLst/>
        </a:prstGeom>
        <a:noFill/>
        <a:ln>
          <a:solidFill>
            <a:schemeClr val="dk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nl-BE" sz="1100" kern="1200"/>
            <a:t>OPGELET! Deze rekentabel is een hulpmiddel en kan het gevaarlijke karakter van afval onderschatten indien er geen rekening wordt gehouden met de volledige chemische samenstelling van het afval. </a:t>
          </a:r>
        </a:p>
        <a:p>
          <a:r>
            <a:rPr lang="nl-BE" sz="1100" kern="1200"/>
            <a:t>De rekentabel bevat een lijst van de meest voorkomende gevaarlijke stoffen in afval. Indien er een verbinding ontbreekt, kan de gebruiker ofwel zelf een verbinding en de bijhorende indeling toevoegen, ofwel kan de gebruiker de overheden vragen om de verbinding toe te voegen aan de rekentabel (zie verder). </a:t>
          </a:r>
        </a:p>
        <a:p>
          <a:r>
            <a:rPr lang="nl-BE" sz="1100" kern="1200"/>
            <a:t>Afhankelijk van de toepassing, kan de gebruiker ook het percentage water van het afvalstaal invullen.</a:t>
          </a:r>
        </a:p>
        <a:p>
          <a:r>
            <a:rPr lang="nl-BE" sz="1100" kern="1200"/>
            <a:t>De correcte indeling van afval blijft de verantwoordelijkheid van de producent/houder van het afval.</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44</xdr:col>
      <xdr:colOff>20292</xdr:colOff>
      <xdr:row>4</xdr:row>
      <xdr:rowOff>0</xdr:rowOff>
    </xdr:from>
    <xdr:to>
      <xdr:col>44</xdr:col>
      <xdr:colOff>551787</xdr:colOff>
      <xdr:row>4</xdr:row>
      <xdr:rowOff>517994</xdr:rowOff>
    </xdr:to>
    <xdr:pic>
      <xdr:nvPicPr>
        <xdr:cNvPr id="9080" name="Picture 13" descr="GHS09">
          <a:extLst>
            <a:ext uri="{FF2B5EF4-FFF2-40B4-BE49-F238E27FC236}">
              <a16:creationId xmlns:a16="http://schemas.microsoft.com/office/drawing/2014/main" id="{7B9B7662-8139-4568-A060-FE1AB2E898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709475" y="1623391"/>
          <a:ext cx="533400" cy="554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43</xdr:col>
      <xdr:colOff>228600</xdr:colOff>
      <xdr:row>4</xdr:row>
      <xdr:rowOff>0</xdr:rowOff>
    </xdr:from>
    <xdr:to>
      <xdr:col>43</xdr:col>
      <xdr:colOff>762000</xdr:colOff>
      <xdr:row>4</xdr:row>
      <xdr:rowOff>517994</xdr:rowOff>
    </xdr:to>
    <xdr:pic>
      <xdr:nvPicPr>
        <xdr:cNvPr id="9081" name="Picture 15" descr="GHS09">
          <a:extLst>
            <a:ext uri="{FF2B5EF4-FFF2-40B4-BE49-F238E27FC236}">
              <a16:creationId xmlns:a16="http://schemas.microsoft.com/office/drawing/2014/main" id="{7EE4A169-B81E-480C-9AC2-96DCF97C3C3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976300" y="4819650"/>
          <a:ext cx="533400"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31</xdr:col>
      <xdr:colOff>285750</xdr:colOff>
      <xdr:row>4</xdr:row>
      <xdr:rowOff>0</xdr:rowOff>
    </xdr:from>
    <xdr:to>
      <xdr:col>31</xdr:col>
      <xdr:colOff>834390</xdr:colOff>
      <xdr:row>4</xdr:row>
      <xdr:rowOff>549384</xdr:rowOff>
    </xdr:to>
    <xdr:pic>
      <xdr:nvPicPr>
        <xdr:cNvPr id="9082" name="Picture 16" descr="GHS08">
          <a:extLst>
            <a:ext uri="{FF2B5EF4-FFF2-40B4-BE49-F238E27FC236}">
              <a16:creationId xmlns:a16="http://schemas.microsoft.com/office/drawing/2014/main" id="{C18BAFF4-E581-44FF-8A5B-493C2B56EE4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098750" y="4819650"/>
          <a:ext cx="5524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32</xdr:col>
      <xdr:colOff>276225</xdr:colOff>
      <xdr:row>3</xdr:row>
      <xdr:rowOff>2266950</xdr:rowOff>
    </xdr:from>
    <xdr:to>
      <xdr:col>32</xdr:col>
      <xdr:colOff>817245</xdr:colOff>
      <xdr:row>4</xdr:row>
      <xdr:rowOff>549218</xdr:rowOff>
    </xdr:to>
    <xdr:pic>
      <xdr:nvPicPr>
        <xdr:cNvPr id="9083" name="Picture 17" descr="GHS08">
          <a:extLst>
            <a:ext uri="{FF2B5EF4-FFF2-40B4-BE49-F238E27FC236}">
              <a16:creationId xmlns:a16="http://schemas.microsoft.com/office/drawing/2014/main" id="{DAF5F692-D301-4A43-8ACD-284A5C92AA7D}"/>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9098875" y="4800600"/>
          <a:ext cx="5524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142875</xdr:colOff>
      <xdr:row>4</xdr:row>
      <xdr:rowOff>0</xdr:rowOff>
    </xdr:from>
    <xdr:to>
      <xdr:col>21</xdr:col>
      <xdr:colOff>742950</xdr:colOff>
      <xdr:row>4</xdr:row>
      <xdr:rowOff>590795</xdr:rowOff>
    </xdr:to>
    <xdr:pic>
      <xdr:nvPicPr>
        <xdr:cNvPr id="9084" name="Picture 18" descr="GHS06">
          <a:extLst>
            <a:ext uri="{FF2B5EF4-FFF2-40B4-BE49-F238E27FC236}">
              <a16:creationId xmlns:a16="http://schemas.microsoft.com/office/drawing/2014/main" id="{7643679E-D814-49AB-9168-7B9F433B433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059525" y="4819650"/>
          <a:ext cx="581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123825</xdr:colOff>
      <xdr:row>4</xdr:row>
      <xdr:rowOff>0</xdr:rowOff>
    </xdr:from>
    <xdr:to>
      <xdr:col>22</xdr:col>
      <xdr:colOff>702945</xdr:colOff>
      <xdr:row>4</xdr:row>
      <xdr:rowOff>590795</xdr:rowOff>
    </xdr:to>
    <xdr:pic>
      <xdr:nvPicPr>
        <xdr:cNvPr id="9085" name="Picture 19" descr="GHS06">
          <a:extLst>
            <a:ext uri="{FF2B5EF4-FFF2-40B4-BE49-F238E27FC236}">
              <a16:creationId xmlns:a16="http://schemas.microsoft.com/office/drawing/2014/main" id="{0A0BDF49-8012-4898-93AA-D68760901A3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878675" y="4819650"/>
          <a:ext cx="581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133350</xdr:colOff>
      <xdr:row>3</xdr:row>
      <xdr:rowOff>2266950</xdr:rowOff>
    </xdr:from>
    <xdr:to>
      <xdr:col>23</xdr:col>
      <xdr:colOff>720090</xdr:colOff>
      <xdr:row>4</xdr:row>
      <xdr:rowOff>590712</xdr:rowOff>
    </xdr:to>
    <xdr:pic>
      <xdr:nvPicPr>
        <xdr:cNvPr id="9086" name="Picture 20" descr="GHS06">
          <a:extLst>
            <a:ext uri="{FF2B5EF4-FFF2-40B4-BE49-F238E27FC236}">
              <a16:creationId xmlns:a16="http://schemas.microsoft.com/office/drawing/2014/main" id="{53A90064-574A-46DA-B14E-7F92005C904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726400" y="4800600"/>
          <a:ext cx="581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133350</xdr:colOff>
      <xdr:row>3</xdr:row>
      <xdr:rowOff>2266950</xdr:rowOff>
    </xdr:from>
    <xdr:to>
      <xdr:col>24</xdr:col>
      <xdr:colOff>720090</xdr:colOff>
      <xdr:row>4</xdr:row>
      <xdr:rowOff>590712</xdr:rowOff>
    </xdr:to>
    <xdr:pic>
      <xdr:nvPicPr>
        <xdr:cNvPr id="9087" name="Picture 21" descr="GHS06">
          <a:extLst>
            <a:ext uri="{FF2B5EF4-FFF2-40B4-BE49-F238E27FC236}">
              <a16:creationId xmlns:a16="http://schemas.microsoft.com/office/drawing/2014/main" id="{19FC734A-4C68-4E59-BDDA-F80F3C4ADB5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1564600" y="4800600"/>
          <a:ext cx="581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219075</xdr:colOff>
      <xdr:row>4</xdr:row>
      <xdr:rowOff>9525</xdr:rowOff>
    </xdr:from>
    <xdr:to>
      <xdr:col>30</xdr:col>
      <xdr:colOff>742950</xdr:colOff>
      <xdr:row>4</xdr:row>
      <xdr:rowOff>549384</xdr:rowOff>
    </xdr:to>
    <xdr:pic>
      <xdr:nvPicPr>
        <xdr:cNvPr id="9088" name="Picture 22" descr="GHS07">
          <a:extLst>
            <a:ext uri="{FF2B5EF4-FFF2-40B4-BE49-F238E27FC236}">
              <a16:creationId xmlns:a16="http://schemas.microsoft.com/office/drawing/2014/main" id="{3541EA7D-A6CA-472C-89AB-303F7AAE6812}"/>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7022425" y="4829175"/>
          <a:ext cx="5429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29</xdr:col>
      <xdr:colOff>219075</xdr:colOff>
      <xdr:row>4</xdr:row>
      <xdr:rowOff>0</xdr:rowOff>
    </xdr:from>
    <xdr:to>
      <xdr:col>29</xdr:col>
      <xdr:colOff>781050</xdr:colOff>
      <xdr:row>4</xdr:row>
      <xdr:rowOff>549301</xdr:rowOff>
    </xdr:to>
    <xdr:pic>
      <xdr:nvPicPr>
        <xdr:cNvPr id="9089" name="Picture 23" descr="GHS07">
          <a:extLst>
            <a:ext uri="{FF2B5EF4-FFF2-40B4-BE49-F238E27FC236}">
              <a16:creationId xmlns:a16="http://schemas.microsoft.com/office/drawing/2014/main" id="{86B80643-75D0-45F8-9658-B8AB068C33D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6012775" y="4819650"/>
          <a:ext cx="5524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28</xdr:col>
      <xdr:colOff>209550</xdr:colOff>
      <xdr:row>4</xdr:row>
      <xdr:rowOff>0</xdr:rowOff>
    </xdr:from>
    <xdr:to>
      <xdr:col>28</xdr:col>
      <xdr:colOff>779145</xdr:colOff>
      <xdr:row>4</xdr:row>
      <xdr:rowOff>590795</xdr:rowOff>
    </xdr:to>
    <xdr:pic>
      <xdr:nvPicPr>
        <xdr:cNvPr id="9090" name="Picture 24" descr="GHS07">
          <a:extLst>
            <a:ext uri="{FF2B5EF4-FFF2-40B4-BE49-F238E27FC236}">
              <a16:creationId xmlns:a16="http://schemas.microsoft.com/office/drawing/2014/main" id="{994FFFC4-721C-4945-A398-3309F8FFEFBA}"/>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4993600" y="4819650"/>
          <a:ext cx="581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33</xdr:col>
      <xdr:colOff>209550</xdr:colOff>
      <xdr:row>3</xdr:row>
      <xdr:rowOff>2276475</xdr:rowOff>
    </xdr:from>
    <xdr:to>
      <xdr:col>33</xdr:col>
      <xdr:colOff>782955</xdr:colOff>
      <xdr:row>4</xdr:row>
      <xdr:rowOff>590712</xdr:rowOff>
    </xdr:to>
    <xdr:pic>
      <xdr:nvPicPr>
        <xdr:cNvPr id="9091" name="Picture 25" descr="GHS05">
          <a:extLst>
            <a:ext uri="{FF2B5EF4-FFF2-40B4-BE49-F238E27FC236}">
              <a16:creationId xmlns:a16="http://schemas.microsoft.com/office/drawing/2014/main" id="{C1B0CC46-341E-4139-84D9-ED303D8D5BEE}"/>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0041850" y="4810125"/>
          <a:ext cx="5619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331304</xdr:colOff>
      <xdr:row>4</xdr:row>
      <xdr:rowOff>29817</xdr:rowOff>
    </xdr:from>
    <xdr:to>
      <xdr:col>13</xdr:col>
      <xdr:colOff>841514</xdr:colOff>
      <xdr:row>4</xdr:row>
      <xdr:rowOff>548845</xdr:rowOff>
    </xdr:to>
    <xdr:pic>
      <xdr:nvPicPr>
        <xdr:cNvPr id="9092" name="Picture 26" descr="GHS02">
          <a:extLst>
            <a:ext uri="{FF2B5EF4-FFF2-40B4-BE49-F238E27FC236}">
              <a16:creationId xmlns:a16="http://schemas.microsoft.com/office/drawing/2014/main" id="{A12FE8F9-D039-42DD-85EB-75A3D04B632E}"/>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04643" y="1997765"/>
          <a:ext cx="510210" cy="5494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123825</xdr:colOff>
      <xdr:row>3</xdr:row>
      <xdr:rowOff>2266950</xdr:rowOff>
    </xdr:from>
    <xdr:to>
      <xdr:col>25</xdr:col>
      <xdr:colOff>702945</xdr:colOff>
      <xdr:row>4</xdr:row>
      <xdr:rowOff>590712</xdr:rowOff>
    </xdr:to>
    <xdr:pic>
      <xdr:nvPicPr>
        <xdr:cNvPr id="9093" name="Picture 21" descr="GHS06">
          <a:extLst>
            <a:ext uri="{FF2B5EF4-FFF2-40B4-BE49-F238E27FC236}">
              <a16:creationId xmlns:a16="http://schemas.microsoft.com/office/drawing/2014/main" id="{5E0B4CE3-16A8-4D9D-89C5-E8D17966220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2393275" y="4800600"/>
          <a:ext cx="581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123825</xdr:colOff>
      <xdr:row>3</xdr:row>
      <xdr:rowOff>2276475</xdr:rowOff>
    </xdr:from>
    <xdr:to>
      <xdr:col>26</xdr:col>
      <xdr:colOff>702945</xdr:colOff>
      <xdr:row>4</xdr:row>
      <xdr:rowOff>590712</xdr:rowOff>
    </xdr:to>
    <xdr:pic>
      <xdr:nvPicPr>
        <xdr:cNvPr id="9094" name="Picture 21" descr="GHS06">
          <a:extLst>
            <a:ext uri="{FF2B5EF4-FFF2-40B4-BE49-F238E27FC236}">
              <a16:creationId xmlns:a16="http://schemas.microsoft.com/office/drawing/2014/main" id="{FBEC9F0F-306A-4C7A-8AB2-F6B96D58F27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3231475" y="4810125"/>
          <a:ext cx="581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114300</xdr:colOff>
      <xdr:row>3</xdr:row>
      <xdr:rowOff>2266950</xdr:rowOff>
    </xdr:from>
    <xdr:to>
      <xdr:col>27</xdr:col>
      <xdr:colOff>685800</xdr:colOff>
      <xdr:row>4</xdr:row>
      <xdr:rowOff>590712</xdr:rowOff>
    </xdr:to>
    <xdr:pic>
      <xdr:nvPicPr>
        <xdr:cNvPr id="9095" name="Picture 21" descr="GHS06">
          <a:extLst>
            <a:ext uri="{FF2B5EF4-FFF2-40B4-BE49-F238E27FC236}">
              <a16:creationId xmlns:a16="http://schemas.microsoft.com/office/drawing/2014/main" id="{72FBEA6D-224D-4439-BF3D-68F500365DB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060150" y="4800600"/>
          <a:ext cx="57150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152400</xdr:colOff>
      <xdr:row>3</xdr:row>
      <xdr:rowOff>2276475</xdr:rowOff>
    </xdr:from>
    <xdr:to>
      <xdr:col>14</xdr:col>
      <xdr:colOff>702945</xdr:colOff>
      <xdr:row>4</xdr:row>
      <xdr:rowOff>590712</xdr:rowOff>
    </xdr:to>
    <xdr:pic>
      <xdr:nvPicPr>
        <xdr:cNvPr id="9096" name="Picture 5" descr="GHS05">
          <a:extLst>
            <a:ext uri="{FF2B5EF4-FFF2-40B4-BE49-F238E27FC236}">
              <a16:creationId xmlns:a16="http://schemas.microsoft.com/office/drawing/2014/main" id="{6CE789EF-1D4B-47FE-B44D-EE4E5FD6EBDD}"/>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3201650" y="4810125"/>
          <a:ext cx="5619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142876</xdr:colOff>
      <xdr:row>4</xdr:row>
      <xdr:rowOff>3727</xdr:rowOff>
    </xdr:from>
    <xdr:to>
      <xdr:col>16</xdr:col>
      <xdr:colOff>702691</xdr:colOff>
      <xdr:row>4</xdr:row>
      <xdr:rowOff>549385</xdr:rowOff>
    </xdr:to>
    <xdr:pic>
      <xdr:nvPicPr>
        <xdr:cNvPr id="9097" name="Picture 24" descr="GHS07">
          <a:extLst>
            <a:ext uri="{FF2B5EF4-FFF2-40B4-BE49-F238E27FC236}">
              <a16:creationId xmlns:a16="http://schemas.microsoft.com/office/drawing/2014/main" id="{F9589B85-B9A0-4DAA-A036-F784199B72B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2666180" y="2587901"/>
          <a:ext cx="554100" cy="5760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152400</xdr:colOff>
      <xdr:row>4</xdr:row>
      <xdr:rowOff>0</xdr:rowOff>
    </xdr:from>
    <xdr:to>
      <xdr:col>15</xdr:col>
      <xdr:colOff>702945</xdr:colOff>
      <xdr:row>4</xdr:row>
      <xdr:rowOff>590712</xdr:rowOff>
    </xdr:to>
    <xdr:pic>
      <xdr:nvPicPr>
        <xdr:cNvPr id="9098" name="Picture 5" descr="GHS05">
          <a:extLst>
            <a:ext uri="{FF2B5EF4-FFF2-40B4-BE49-F238E27FC236}">
              <a16:creationId xmlns:a16="http://schemas.microsoft.com/office/drawing/2014/main" id="{A3B73553-D4F1-41A1-9A9F-86F9E937DCC3}"/>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3750588" y="4286250"/>
          <a:ext cx="554355" cy="5811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219075</xdr:colOff>
      <xdr:row>3</xdr:row>
      <xdr:rowOff>2266950</xdr:rowOff>
    </xdr:from>
    <xdr:to>
      <xdr:col>40</xdr:col>
      <xdr:colOff>781050</xdr:colOff>
      <xdr:row>4</xdr:row>
      <xdr:rowOff>549218</xdr:rowOff>
    </xdr:to>
    <xdr:pic>
      <xdr:nvPicPr>
        <xdr:cNvPr id="9099" name="Picture 16" descr="GHS08">
          <a:extLst>
            <a:ext uri="{FF2B5EF4-FFF2-40B4-BE49-F238E27FC236}">
              <a16:creationId xmlns:a16="http://schemas.microsoft.com/office/drawing/2014/main" id="{21EF0AAD-8F58-4942-AE5A-72C2E7A5F2E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937825" y="4800600"/>
          <a:ext cx="5524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41</xdr:col>
      <xdr:colOff>180975</xdr:colOff>
      <xdr:row>4</xdr:row>
      <xdr:rowOff>0</xdr:rowOff>
    </xdr:from>
    <xdr:to>
      <xdr:col>41</xdr:col>
      <xdr:colOff>739140</xdr:colOff>
      <xdr:row>4</xdr:row>
      <xdr:rowOff>549301</xdr:rowOff>
    </xdr:to>
    <xdr:pic>
      <xdr:nvPicPr>
        <xdr:cNvPr id="9100" name="Picture 23" descr="GHS07">
          <a:extLst>
            <a:ext uri="{FF2B5EF4-FFF2-40B4-BE49-F238E27FC236}">
              <a16:creationId xmlns:a16="http://schemas.microsoft.com/office/drawing/2014/main" id="{4AF16C91-893C-4ECA-968A-A60AEE77307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6909375" y="4819650"/>
          <a:ext cx="5429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209550</xdr:colOff>
      <xdr:row>4</xdr:row>
      <xdr:rowOff>0</xdr:rowOff>
    </xdr:from>
    <xdr:to>
      <xdr:col>37</xdr:col>
      <xdr:colOff>741045</xdr:colOff>
      <xdr:row>4</xdr:row>
      <xdr:rowOff>549384</xdr:rowOff>
    </xdr:to>
    <xdr:pic>
      <xdr:nvPicPr>
        <xdr:cNvPr id="9101" name="Picture 17" descr="GHS08">
          <a:extLst>
            <a:ext uri="{FF2B5EF4-FFF2-40B4-BE49-F238E27FC236}">
              <a16:creationId xmlns:a16="http://schemas.microsoft.com/office/drawing/2014/main" id="{704AC62D-82D1-444B-940A-9BBF127E06A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3070800" y="4819650"/>
          <a:ext cx="5524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133350</xdr:colOff>
      <xdr:row>4</xdr:row>
      <xdr:rowOff>0</xdr:rowOff>
    </xdr:from>
    <xdr:to>
      <xdr:col>38</xdr:col>
      <xdr:colOff>664845</xdr:colOff>
      <xdr:row>4</xdr:row>
      <xdr:rowOff>549384</xdr:rowOff>
    </xdr:to>
    <xdr:pic>
      <xdr:nvPicPr>
        <xdr:cNvPr id="9102" name="Picture 17" descr="GHS08">
          <a:extLst>
            <a:ext uri="{FF2B5EF4-FFF2-40B4-BE49-F238E27FC236}">
              <a16:creationId xmlns:a16="http://schemas.microsoft.com/office/drawing/2014/main" id="{29BA5710-031E-4328-B003-D207694C3C0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004250" y="4819650"/>
          <a:ext cx="5524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190500</xdr:colOff>
      <xdr:row>4</xdr:row>
      <xdr:rowOff>9525</xdr:rowOff>
    </xdr:from>
    <xdr:to>
      <xdr:col>35</xdr:col>
      <xdr:colOff>741045</xdr:colOff>
      <xdr:row>4</xdr:row>
      <xdr:rowOff>549384</xdr:rowOff>
    </xdr:to>
    <xdr:pic>
      <xdr:nvPicPr>
        <xdr:cNvPr id="9103" name="Picture 17" descr="GHS08">
          <a:extLst>
            <a:ext uri="{FF2B5EF4-FFF2-40B4-BE49-F238E27FC236}">
              <a16:creationId xmlns:a16="http://schemas.microsoft.com/office/drawing/2014/main" id="{60A1B77B-B3DE-46CD-A0C9-57EE30C00E6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1032450" y="4829175"/>
          <a:ext cx="56197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36</xdr:col>
      <xdr:colOff>190500</xdr:colOff>
      <xdr:row>4</xdr:row>
      <xdr:rowOff>0</xdr:rowOff>
    </xdr:from>
    <xdr:to>
      <xdr:col>36</xdr:col>
      <xdr:colOff>741045</xdr:colOff>
      <xdr:row>4</xdr:row>
      <xdr:rowOff>549384</xdr:rowOff>
    </xdr:to>
    <xdr:pic>
      <xdr:nvPicPr>
        <xdr:cNvPr id="9104" name="Picture 17" descr="GHS08">
          <a:extLst>
            <a:ext uri="{FF2B5EF4-FFF2-40B4-BE49-F238E27FC236}">
              <a16:creationId xmlns:a16="http://schemas.microsoft.com/office/drawing/2014/main" id="{19B38ABC-DB09-470C-9C16-3F5925B8E28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2042100" y="4819650"/>
          <a:ext cx="5619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17</xdr:col>
      <xdr:colOff>133350</xdr:colOff>
      <xdr:row>3</xdr:row>
      <xdr:rowOff>2276475</xdr:rowOff>
    </xdr:from>
    <xdr:to>
      <xdr:col>17</xdr:col>
      <xdr:colOff>681990</xdr:colOff>
      <xdr:row>4</xdr:row>
      <xdr:rowOff>549218</xdr:rowOff>
    </xdr:to>
    <xdr:pic>
      <xdr:nvPicPr>
        <xdr:cNvPr id="9105" name="Picture 17" descr="GHS08">
          <a:extLst>
            <a:ext uri="{FF2B5EF4-FFF2-40B4-BE49-F238E27FC236}">
              <a16:creationId xmlns:a16="http://schemas.microsoft.com/office/drawing/2014/main" id="{685E27FD-6E37-4DB3-AFB5-8C49C00FCDC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697200" y="4810125"/>
          <a:ext cx="5524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161925</xdr:colOff>
      <xdr:row>4</xdr:row>
      <xdr:rowOff>0</xdr:rowOff>
    </xdr:from>
    <xdr:to>
      <xdr:col>18</xdr:col>
      <xdr:colOff>706755</xdr:colOff>
      <xdr:row>4</xdr:row>
      <xdr:rowOff>549384</xdr:rowOff>
    </xdr:to>
    <xdr:pic>
      <xdr:nvPicPr>
        <xdr:cNvPr id="9106" name="Picture 17" descr="GHS08">
          <a:extLst>
            <a:ext uri="{FF2B5EF4-FFF2-40B4-BE49-F238E27FC236}">
              <a16:creationId xmlns:a16="http://schemas.microsoft.com/office/drawing/2014/main" id="{1484EB1E-CC96-4A9F-88C4-913601E6EAC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6563975" y="4819650"/>
          <a:ext cx="5619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123825</xdr:colOff>
      <xdr:row>4</xdr:row>
      <xdr:rowOff>0</xdr:rowOff>
    </xdr:from>
    <xdr:to>
      <xdr:col>19</xdr:col>
      <xdr:colOff>706755</xdr:colOff>
      <xdr:row>4</xdr:row>
      <xdr:rowOff>590795</xdr:rowOff>
    </xdr:to>
    <xdr:pic>
      <xdr:nvPicPr>
        <xdr:cNvPr id="9107" name="Picture 24" descr="GHS07">
          <a:extLst>
            <a:ext uri="{FF2B5EF4-FFF2-40B4-BE49-F238E27FC236}">
              <a16:creationId xmlns:a16="http://schemas.microsoft.com/office/drawing/2014/main" id="{654AD293-A931-40C0-BAB3-F71EBEA58145}"/>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364075" y="4819650"/>
          <a:ext cx="5810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42</xdr:col>
      <xdr:colOff>238125</xdr:colOff>
      <xdr:row>3</xdr:row>
      <xdr:rowOff>2286000</xdr:rowOff>
    </xdr:from>
    <xdr:to>
      <xdr:col>42</xdr:col>
      <xdr:colOff>779145</xdr:colOff>
      <xdr:row>4</xdr:row>
      <xdr:rowOff>549218</xdr:rowOff>
    </xdr:to>
    <xdr:pic>
      <xdr:nvPicPr>
        <xdr:cNvPr id="9110" name="Picture 23" descr="GHS07">
          <a:extLst>
            <a:ext uri="{FF2B5EF4-FFF2-40B4-BE49-F238E27FC236}">
              <a16:creationId xmlns:a16="http://schemas.microsoft.com/office/drawing/2014/main" id="{55EB6E9D-FAF1-4BD2-917B-AB0059BAFF8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7976175" y="4819650"/>
          <a:ext cx="55245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44</xdr:col>
      <xdr:colOff>2251626</xdr:colOff>
      <xdr:row>4</xdr:row>
      <xdr:rowOff>1657</xdr:rowOff>
    </xdr:from>
    <xdr:to>
      <xdr:col>45</xdr:col>
      <xdr:colOff>534806</xdr:colOff>
      <xdr:row>4</xdr:row>
      <xdr:rowOff>552863</xdr:rowOff>
    </xdr:to>
    <xdr:pic>
      <xdr:nvPicPr>
        <xdr:cNvPr id="9111" name="Picture 13" descr="GHS09">
          <a:extLst>
            <a:ext uri="{FF2B5EF4-FFF2-40B4-BE49-F238E27FC236}">
              <a16:creationId xmlns:a16="http://schemas.microsoft.com/office/drawing/2014/main" id="{503E1B40-A4E2-4F5B-A350-596E63D4315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9940809" y="1625048"/>
          <a:ext cx="533400" cy="5549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39</xdr:col>
      <xdr:colOff>66260</xdr:colOff>
      <xdr:row>3</xdr:row>
      <xdr:rowOff>1040296</xdr:rowOff>
    </xdr:from>
    <xdr:ext cx="533400" cy="564459"/>
    <xdr:pic>
      <xdr:nvPicPr>
        <xdr:cNvPr id="36" name="Picture 26" descr="GHS02">
          <a:extLst>
            <a:ext uri="{FF2B5EF4-FFF2-40B4-BE49-F238E27FC236}">
              <a16:creationId xmlns:a16="http://schemas.microsoft.com/office/drawing/2014/main" id="{5D3982CC-7F51-42EA-9308-99761108ECF2}"/>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4667686" y="2087218"/>
          <a:ext cx="533400" cy="5644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12</xdr:col>
      <xdr:colOff>405352</xdr:colOff>
      <xdr:row>4</xdr:row>
      <xdr:rowOff>88410</xdr:rowOff>
    </xdr:from>
    <xdr:to>
      <xdr:col>12</xdr:col>
      <xdr:colOff>972735</xdr:colOff>
      <xdr:row>4</xdr:row>
      <xdr:rowOff>587934</xdr:rowOff>
    </xdr:to>
    <xdr:pic>
      <xdr:nvPicPr>
        <xdr:cNvPr id="45" name="Picture 44">
          <a:extLst>
            <a:ext uri="{FF2B5EF4-FFF2-40B4-BE49-F238E27FC236}">
              <a16:creationId xmlns:a16="http://schemas.microsoft.com/office/drawing/2014/main" id="{FC47C32F-533B-46B3-AE3D-C1588B07C25E}"/>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20992959" y="4510731"/>
          <a:ext cx="559763" cy="493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10</xdr:col>
      <xdr:colOff>179857</xdr:colOff>
      <xdr:row>4</xdr:row>
      <xdr:rowOff>15512</xdr:rowOff>
    </xdr:from>
    <xdr:to>
      <xdr:col>10</xdr:col>
      <xdr:colOff>816155</xdr:colOff>
      <xdr:row>4</xdr:row>
      <xdr:rowOff>628105</xdr:rowOff>
    </xdr:to>
    <xdr:pic>
      <xdr:nvPicPr>
        <xdr:cNvPr id="3" name="Picture 2">
          <a:extLst>
            <a:ext uri="{FF2B5EF4-FFF2-40B4-BE49-F238E27FC236}">
              <a16:creationId xmlns:a16="http://schemas.microsoft.com/office/drawing/2014/main" id="{70022761-BC64-0E5D-D219-3FF25309B2E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8957714" y="4437833"/>
          <a:ext cx="626773" cy="620213"/>
        </a:xfrm>
        <a:prstGeom prst="rect">
          <a:avLst/>
        </a:prstGeom>
      </xdr:spPr>
    </xdr:pic>
    <xdr:clientData/>
  </xdr:twoCellAnchor>
  <xdr:twoCellAnchor editAs="oneCell">
    <xdr:from>
      <xdr:col>11</xdr:col>
      <xdr:colOff>132261</xdr:colOff>
      <xdr:row>4</xdr:row>
      <xdr:rowOff>13607</xdr:rowOff>
    </xdr:from>
    <xdr:to>
      <xdr:col>11</xdr:col>
      <xdr:colOff>762844</xdr:colOff>
      <xdr:row>4</xdr:row>
      <xdr:rowOff>628105</xdr:rowOff>
    </xdr:to>
    <xdr:pic>
      <xdr:nvPicPr>
        <xdr:cNvPr id="4" name="Picture 3">
          <a:extLst>
            <a:ext uri="{FF2B5EF4-FFF2-40B4-BE49-F238E27FC236}">
              <a16:creationId xmlns:a16="http://schemas.microsoft.com/office/drawing/2014/main" id="{86EC9A8F-43A7-4E7D-8C23-C3C3EC5DA268}"/>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9808190" y="4435928"/>
          <a:ext cx="630583" cy="61449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41</xdr:col>
      <xdr:colOff>20292</xdr:colOff>
      <xdr:row>4</xdr:row>
      <xdr:rowOff>0</xdr:rowOff>
    </xdr:from>
    <xdr:to>
      <xdr:col>41</xdr:col>
      <xdr:colOff>555597</xdr:colOff>
      <xdr:row>4</xdr:row>
      <xdr:rowOff>514184</xdr:rowOff>
    </xdr:to>
    <xdr:pic>
      <xdr:nvPicPr>
        <xdr:cNvPr id="2" name="Picture 13" descr="GHS09">
          <a:extLst>
            <a:ext uri="{FF2B5EF4-FFF2-40B4-BE49-F238E27FC236}">
              <a16:creationId xmlns:a16="http://schemas.microsoft.com/office/drawing/2014/main" id="{0D5C704A-25EE-469F-B074-6D136757EF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222132" y="4533900"/>
          <a:ext cx="535305" cy="517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40</xdr:col>
      <xdr:colOff>228600</xdr:colOff>
      <xdr:row>4</xdr:row>
      <xdr:rowOff>0</xdr:rowOff>
    </xdr:from>
    <xdr:to>
      <xdr:col>40</xdr:col>
      <xdr:colOff>762000</xdr:colOff>
      <xdr:row>4</xdr:row>
      <xdr:rowOff>514184</xdr:rowOff>
    </xdr:to>
    <xdr:pic>
      <xdr:nvPicPr>
        <xdr:cNvPr id="3" name="Picture 15" descr="GHS09">
          <a:extLst>
            <a:ext uri="{FF2B5EF4-FFF2-40B4-BE49-F238E27FC236}">
              <a16:creationId xmlns:a16="http://schemas.microsoft.com/office/drawing/2014/main" id="{A4FF7D7B-169C-4BAC-939C-D307100F389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396025" y="4533900"/>
          <a:ext cx="533400" cy="5179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28</xdr:col>
      <xdr:colOff>285750</xdr:colOff>
      <xdr:row>4</xdr:row>
      <xdr:rowOff>0</xdr:rowOff>
    </xdr:from>
    <xdr:to>
      <xdr:col>28</xdr:col>
      <xdr:colOff>834390</xdr:colOff>
      <xdr:row>4</xdr:row>
      <xdr:rowOff>553194</xdr:rowOff>
    </xdr:to>
    <xdr:pic>
      <xdr:nvPicPr>
        <xdr:cNvPr id="4" name="Picture 16" descr="GHS08">
          <a:extLst>
            <a:ext uri="{FF2B5EF4-FFF2-40B4-BE49-F238E27FC236}">
              <a16:creationId xmlns:a16="http://schemas.microsoft.com/office/drawing/2014/main" id="{1F3CD444-52C7-4D6D-9E24-694795FEEE8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3209865" y="4533900"/>
          <a:ext cx="552450" cy="541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29</xdr:col>
      <xdr:colOff>276225</xdr:colOff>
      <xdr:row>3</xdr:row>
      <xdr:rowOff>2266950</xdr:rowOff>
    </xdr:from>
    <xdr:to>
      <xdr:col>29</xdr:col>
      <xdr:colOff>821055</xdr:colOff>
      <xdr:row>4</xdr:row>
      <xdr:rowOff>553027</xdr:rowOff>
    </xdr:to>
    <xdr:pic>
      <xdr:nvPicPr>
        <xdr:cNvPr id="5" name="Picture 17" descr="GHS08">
          <a:extLst>
            <a:ext uri="{FF2B5EF4-FFF2-40B4-BE49-F238E27FC236}">
              <a16:creationId xmlns:a16="http://schemas.microsoft.com/office/drawing/2014/main" id="{47E3E15E-0639-4380-996B-2135BF750904}"/>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4244280" y="4530090"/>
          <a:ext cx="539115" cy="54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142875</xdr:colOff>
      <xdr:row>4</xdr:row>
      <xdr:rowOff>0</xdr:rowOff>
    </xdr:from>
    <xdr:to>
      <xdr:col>18</xdr:col>
      <xdr:colOff>739140</xdr:colOff>
      <xdr:row>4</xdr:row>
      <xdr:rowOff>586985</xdr:rowOff>
    </xdr:to>
    <xdr:pic>
      <xdr:nvPicPr>
        <xdr:cNvPr id="6" name="Picture 18" descr="GHS06">
          <a:extLst>
            <a:ext uri="{FF2B5EF4-FFF2-40B4-BE49-F238E27FC236}">
              <a16:creationId xmlns:a16="http://schemas.microsoft.com/office/drawing/2014/main" id="{B3473DF8-2051-4C41-B0C8-CBF7CBF9FC5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4572595" y="4533900"/>
          <a:ext cx="601980" cy="581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123825</xdr:colOff>
      <xdr:row>4</xdr:row>
      <xdr:rowOff>0</xdr:rowOff>
    </xdr:from>
    <xdr:to>
      <xdr:col>19</xdr:col>
      <xdr:colOff>706755</xdr:colOff>
      <xdr:row>4</xdr:row>
      <xdr:rowOff>586985</xdr:rowOff>
    </xdr:to>
    <xdr:pic>
      <xdr:nvPicPr>
        <xdr:cNvPr id="7" name="Picture 19" descr="GHS06">
          <a:extLst>
            <a:ext uri="{FF2B5EF4-FFF2-40B4-BE49-F238E27FC236}">
              <a16:creationId xmlns:a16="http://schemas.microsoft.com/office/drawing/2014/main" id="{F731269A-5DFF-419E-849F-C264901DB4D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5414605" y="4533900"/>
          <a:ext cx="577215" cy="581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20</xdr:col>
      <xdr:colOff>133350</xdr:colOff>
      <xdr:row>3</xdr:row>
      <xdr:rowOff>2266950</xdr:rowOff>
    </xdr:from>
    <xdr:to>
      <xdr:col>20</xdr:col>
      <xdr:colOff>720090</xdr:colOff>
      <xdr:row>4</xdr:row>
      <xdr:rowOff>586901</xdr:rowOff>
    </xdr:to>
    <xdr:pic>
      <xdr:nvPicPr>
        <xdr:cNvPr id="8" name="Picture 20" descr="GHS06">
          <a:extLst>
            <a:ext uri="{FF2B5EF4-FFF2-40B4-BE49-F238E27FC236}">
              <a16:creationId xmlns:a16="http://schemas.microsoft.com/office/drawing/2014/main" id="{2B670664-58D7-4586-9EEE-B854CD51294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6275665" y="4530090"/>
          <a:ext cx="590550" cy="5854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21</xdr:col>
      <xdr:colOff>133350</xdr:colOff>
      <xdr:row>3</xdr:row>
      <xdr:rowOff>2266950</xdr:rowOff>
    </xdr:from>
    <xdr:to>
      <xdr:col>21</xdr:col>
      <xdr:colOff>720090</xdr:colOff>
      <xdr:row>4</xdr:row>
      <xdr:rowOff>586901</xdr:rowOff>
    </xdr:to>
    <xdr:pic>
      <xdr:nvPicPr>
        <xdr:cNvPr id="9" name="Picture 21" descr="GHS06">
          <a:extLst>
            <a:ext uri="{FF2B5EF4-FFF2-40B4-BE49-F238E27FC236}">
              <a16:creationId xmlns:a16="http://schemas.microsoft.com/office/drawing/2014/main" id="{0CDF1FD0-64F7-4153-96D1-D680C983B15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7132915" y="4530090"/>
          <a:ext cx="590550" cy="5854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27</xdr:col>
      <xdr:colOff>219075</xdr:colOff>
      <xdr:row>4</xdr:row>
      <xdr:rowOff>9525</xdr:rowOff>
    </xdr:from>
    <xdr:to>
      <xdr:col>27</xdr:col>
      <xdr:colOff>739140</xdr:colOff>
      <xdr:row>4</xdr:row>
      <xdr:rowOff>553194</xdr:rowOff>
    </xdr:to>
    <xdr:pic>
      <xdr:nvPicPr>
        <xdr:cNvPr id="10" name="Picture 22" descr="GHS07">
          <a:extLst>
            <a:ext uri="{FF2B5EF4-FFF2-40B4-BE49-F238E27FC236}">
              <a16:creationId xmlns:a16="http://schemas.microsoft.com/office/drawing/2014/main" id="{3E7FA0AC-CE5E-49DD-B22D-15CB7433D89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2364045" y="4545330"/>
          <a:ext cx="525780" cy="5303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26</xdr:col>
      <xdr:colOff>219075</xdr:colOff>
      <xdr:row>4</xdr:row>
      <xdr:rowOff>0</xdr:rowOff>
    </xdr:from>
    <xdr:to>
      <xdr:col>26</xdr:col>
      <xdr:colOff>777240</xdr:colOff>
      <xdr:row>4</xdr:row>
      <xdr:rowOff>553111</xdr:rowOff>
    </xdr:to>
    <xdr:pic>
      <xdr:nvPicPr>
        <xdr:cNvPr id="11" name="Picture 23" descr="GHS07">
          <a:extLst>
            <a:ext uri="{FF2B5EF4-FFF2-40B4-BE49-F238E27FC236}">
              <a16:creationId xmlns:a16="http://schemas.microsoft.com/office/drawing/2014/main" id="{777D4C3F-A3E0-4158-ABBB-6572E7A7203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1478220" y="4533900"/>
          <a:ext cx="563880" cy="5454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209550</xdr:colOff>
      <xdr:row>4</xdr:row>
      <xdr:rowOff>0</xdr:rowOff>
    </xdr:from>
    <xdr:to>
      <xdr:col>25</xdr:col>
      <xdr:colOff>782955</xdr:colOff>
      <xdr:row>4</xdr:row>
      <xdr:rowOff>586985</xdr:rowOff>
    </xdr:to>
    <xdr:pic>
      <xdr:nvPicPr>
        <xdr:cNvPr id="12" name="Picture 24" descr="GHS07">
          <a:extLst>
            <a:ext uri="{FF2B5EF4-FFF2-40B4-BE49-F238E27FC236}">
              <a16:creationId xmlns:a16="http://schemas.microsoft.com/office/drawing/2014/main" id="{D46ECA32-C451-489A-BF47-26E8D7BB7F7E}"/>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30638115" y="4533900"/>
          <a:ext cx="573405" cy="581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30</xdr:col>
      <xdr:colOff>209550</xdr:colOff>
      <xdr:row>3</xdr:row>
      <xdr:rowOff>2276475</xdr:rowOff>
    </xdr:from>
    <xdr:to>
      <xdr:col>30</xdr:col>
      <xdr:colOff>779145</xdr:colOff>
      <xdr:row>4</xdr:row>
      <xdr:rowOff>590711</xdr:rowOff>
    </xdr:to>
    <xdr:pic>
      <xdr:nvPicPr>
        <xdr:cNvPr id="13" name="Picture 25" descr="GHS05">
          <a:extLst>
            <a:ext uri="{FF2B5EF4-FFF2-40B4-BE49-F238E27FC236}">
              <a16:creationId xmlns:a16="http://schemas.microsoft.com/office/drawing/2014/main" id="{C250D328-1194-4CD2-8FD0-61F9D54ACFFE}"/>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5210115" y="4531995"/>
          <a:ext cx="577215" cy="579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331304</xdr:colOff>
      <xdr:row>4</xdr:row>
      <xdr:rowOff>29817</xdr:rowOff>
    </xdr:from>
    <xdr:to>
      <xdr:col>10</xdr:col>
      <xdr:colOff>841514</xdr:colOff>
      <xdr:row>4</xdr:row>
      <xdr:rowOff>552655</xdr:rowOff>
    </xdr:to>
    <xdr:pic>
      <xdr:nvPicPr>
        <xdr:cNvPr id="14" name="Picture 26" descr="GHS02">
          <a:extLst>
            <a:ext uri="{FF2B5EF4-FFF2-40B4-BE49-F238E27FC236}">
              <a16:creationId xmlns:a16="http://schemas.microsoft.com/office/drawing/2014/main" id="{7DE790D5-E420-447D-BAB2-4F3E0F5F5864}"/>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7491544" y="4561812"/>
          <a:ext cx="514020" cy="5133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22</xdr:col>
      <xdr:colOff>123825</xdr:colOff>
      <xdr:row>3</xdr:row>
      <xdr:rowOff>2266950</xdr:rowOff>
    </xdr:from>
    <xdr:to>
      <xdr:col>22</xdr:col>
      <xdr:colOff>706755</xdr:colOff>
      <xdr:row>4</xdr:row>
      <xdr:rowOff>586901</xdr:rowOff>
    </xdr:to>
    <xdr:pic>
      <xdr:nvPicPr>
        <xdr:cNvPr id="15" name="Picture 21" descr="GHS06">
          <a:extLst>
            <a:ext uri="{FF2B5EF4-FFF2-40B4-BE49-F238E27FC236}">
              <a16:creationId xmlns:a16="http://schemas.microsoft.com/office/drawing/2014/main" id="{A72B521C-CDAC-40F4-B31B-64C1F6D9F34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7986355" y="4530090"/>
          <a:ext cx="577215" cy="5854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23</xdr:col>
      <xdr:colOff>123825</xdr:colOff>
      <xdr:row>3</xdr:row>
      <xdr:rowOff>2276475</xdr:rowOff>
    </xdr:from>
    <xdr:to>
      <xdr:col>23</xdr:col>
      <xdr:colOff>706755</xdr:colOff>
      <xdr:row>4</xdr:row>
      <xdr:rowOff>586901</xdr:rowOff>
    </xdr:to>
    <xdr:pic>
      <xdr:nvPicPr>
        <xdr:cNvPr id="16" name="Picture 21" descr="GHS06">
          <a:extLst>
            <a:ext uri="{FF2B5EF4-FFF2-40B4-BE49-F238E27FC236}">
              <a16:creationId xmlns:a16="http://schemas.microsoft.com/office/drawing/2014/main" id="{A70A7EBA-A726-4E06-A34E-41938F3EDC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843605" y="4531995"/>
          <a:ext cx="577215" cy="58356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114300</xdr:colOff>
      <xdr:row>3</xdr:row>
      <xdr:rowOff>2266950</xdr:rowOff>
    </xdr:from>
    <xdr:to>
      <xdr:col>24</xdr:col>
      <xdr:colOff>685800</xdr:colOff>
      <xdr:row>4</xdr:row>
      <xdr:rowOff>586901</xdr:rowOff>
    </xdr:to>
    <xdr:pic>
      <xdr:nvPicPr>
        <xdr:cNvPr id="17" name="Picture 21" descr="GHS06">
          <a:extLst>
            <a:ext uri="{FF2B5EF4-FFF2-40B4-BE49-F238E27FC236}">
              <a16:creationId xmlns:a16="http://schemas.microsoft.com/office/drawing/2014/main" id="{6B2A812B-DD79-4261-886D-9C6CE95C77E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9689425" y="4530090"/>
          <a:ext cx="571500" cy="5854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152400</xdr:colOff>
      <xdr:row>3</xdr:row>
      <xdr:rowOff>2276475</xdr:rowOff>
    </xdr:from>
    <xdr:to>
      <xdr:col>11</xdr:col>
      <xdr:colOff>706755</xdr:colOff>
      <xdr:row>4</xdr:row>
      <xdr:rowOff>590711</xdr:rowOff>
    </xdr:to>
    <xdr:pic>
      <xdr:nvPicPr>
        <xdr:cNvPr id="18" name="Picture 5" descr="GHS05">
          <a:extLst>
            <a:ext uri="{FF2B5EF4-FFF2-40B4-BE49-F238E27FC236}">
              <a16:creationId xmlns:a16="http://schemas.microsoft.com/office/drawing/2014/main" id="{CC43D6FB-008D-4AA5-8417-BC480BC8175E}"/>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8583275" y="4531995"/>
          <a:ext cx="550545" cy="5797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142876</xdr:colOff>
      <xdr:row>4</xdr:row>
      <xdr:rowOff>3727</xdr:rowOff>
    </xdr:from>
    <xdr:to>
      <xdr:col>13</xdr:col>
      <xdr:colOff>706501</xdr:colOff>
      <xdr:row>4</xdr:row>
      <xdr:rowOff>553195</xdr:rowOff>
    </xdr:to>
    <xdr:pic>
      <xdr:nvPicPr>
        <xdr:cNvPr id="19" name="Picture 24" descr="GHS07">
          <a:extLst>
            <a:ext uri="{FF2B5EF4-FFF2-40B4-BE49-F238E27FC236}">
              <a16:creationId xmlns:a16="http://schemas.microsoft.com/office/drawing/2014/main" id="{D3AA5A21-7EC7-4162-BA45-427B66B1315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0286346" y="4537627"/>
          <a:ext cx="561720" cy="5380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152400</xdr:colOff>
      <xdr:row>3</xdr:row>
      <xdr:rowOff>2257425</xdr:rowOff>
    </xdr:from>
    <xdr:to>
      <xdr:col>12</xdr:col>
      <xdr:colOff>706755</xdr:colOff>
      <xdr:row>4</xdr:row>
      <xdr:rowOff>590711</xdr:rowOff>
    </xdr:to>
    <xdr:pic>
      <xdr:nvPicPr>
        <xdr:cNvPr id="20" name="Picture 5" descr="GHS05">
          <a:extLst>
            <a:ext uri="{FF2B5EF4-FFF2-40B4-BE49-F238E27FC236}">
              <a16:creationId xmlns:a16="http://schemas.microsoft.com/office/drawing/2014/main" id="{9BFEE266-709E-4CA4-80D8-0E5616EF9912}"/>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9440525" y="4535805"/>
          <a:ext cx="550545" cy="5759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37</xdr:col>
      <xdr:colOff>219075</xdr:colOff>
      <xdr:row>3</xdr:row>
      <xdr:rowOff>2266950</xdr:rowOff>
    </xdr:from>
    <xdr:to>
      <xdr:col>37</xdr:col>
      <xdr:colOff>777240</xdr:colOff>
      <xdr:row>4</xdr:row>
      <xdr:rowOff>553027</xdr:rowOff>
    </xdr:to>
    <xdr:pic>
      <xdr:nvPicPr>
        <xdr:cNvPr id="21" name="Picture 16" descr="GHS08">
          <a:extLst>
            <a:ext uri="{FF2B5EF4-FFF2-40B4-BE49-F238E27FC236}">
              <a16:creationId xmlns:a16="http://schemas.microsoft.com/office/drawing/2014/main" id="{1B5BBA51-F0A6-4A91-AADA-09AEA218B12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1269920" y="4530090"/>
          <a:ext cx="563880" cy="5458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38</xdr:col>
      <xdr:colOff>180975</xdr:colOff>
      <xdr:row>4</xdr:row>
      <xdr:rowOff>0</xdr:rowOff>
    </xdr:from>
    <xdr:to>
      <xdr:col>38</xdr:col>
      <xdr:colOff>742950</xdr:colOff>
      <xdr:row>4</xdr:row>
      <xdr:rowOff>553111</xdr:rowOff>
    </xdr:to>
    <xdr:pic>
      <xdr:nvPicPr>
        <xdr:cNvPr id="22" name="Picture 23" descr="GHS07">
          <a:extLst>
            <a:ext uri="{FF2B5EF4-FFF2-40B4-BE49-F238E27FC236}">
              <a16:creationId xmlns:a16="http://schemas.microsoft.com/office/drawing/2014/main" id="{F6D3016D-FFDD-4958-B573-E0C3C3572B2C}"/>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2270045" y="4533900"/>
          <a:ext cx="560070" cy="5454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34</xdr:col>
      <xdr:colOff>209550</xdr:colOff>
      <xdr:row>4</xdr:row>
      <xdr:rowOff>0</xdr:rowOff>
    </xdr:from>
    <xdr:to>
      <xdr:col>34</xdr:col>
      <xdr:colOff>744855</xdr:colOff>
      <xdr:row>4</xdr:row>
      <xdr:rowOff>553194</xdr:rowOff>
    </xdr:to>
    <xdr:pic>
      <xdr:nvPicPr>
        <xdr:cNvPr id="23" name="Picture 17" descr="GHS08">
          <a:extLst>
            <a:ext uri="{FF2B5EF4-FFF2-40B4-BE49-F238E27FC236}">
              <a16:creationId xmlns:a16="http://schemas.microsoft.com/office/drawing/2014/main" id="{D34A7D94-0F0E-4B8E-8268-9DF01E4A79D8}"/>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324790" y="4533900"/>
          <a:ext cx="535305" cy="541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35</xdr:col>
      <xdr:colOff>133350</xdr:colOff>
      <xdr:row>4</xdr:row>
      <xdr:rowOff>0</xdr:rowOff>
    </xdr:from>
    <xdr:to>
      <xdr:col>35</xdr:col>
      <xdr:colOff>668655</xdr:colOff>
      <xdr:row>4</xdr:row>
      <xdr:rowOff>553194</xdr:rowOff>
    </xdr:to>
    <xdr:pic>
      <xdr:nvPicPr>
        <xdr:cNvPr id="24" name="Picture 17" descr="GHS08">
          <a:extLst>
            <a:ext uri="{FF2B5EF4-FFF2-40B4-BE49-F238E27FC236}">
              <a16:creationId xmlns:a16="http://schemas.microsoft.com/office/drawing/2014/main" id="{62F7FC71-22BB-47A7-B13D-A11068A1A20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9286815" y="4533900"/>
          <a:ext cx="535305" cy="541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32</xdr:col>
      <xdr:colOff>190500</xdr:colOff>
      <xdr:row>4</xdr:row>
      <xdr:rowOff>9525</xdr:rowOff>
    </xdr:from>
    <xdr:to>
      <xdr:col>32</xdr:col>
      <xdr:colOff>744855</xdr:colOff>
      <xdr:row>4</xdr:row>
      <xdr:rowOff>553194</xdr:rowOff>
    </xdr:to>
    <xdr:pic>
      <xdr:nvPicPr>
        <xdr:cNvPr id="25" name="Picture 17" descr="GHS08">
          <a:extLst>
            <a:ext uri="{FF2B5EF4-FFF2-40B4-BE49-F238E27FC236}">
              <a16:creationId xmlns:a16="http://schemas.microsoft.com/office/drawing/2014/main" id="{D473D498-544D-4EA0-B421-39D9EF5B6131}"/>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6233100" y="4545330"/>
          <a:ext cx="550545" cy="5303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33</xdr:col>
      <xdr:colOff>190500</xdr:colOff>
      <xdr:row>4</xdr:row>
      <xdr:rowOff>0</xdr:rowOff>
    </xdr:from>
    <xdr:to>
      <xdr:col>33</xdr:col>
      <xdr:colOff>744855</xdr:colOff>
      <xdr:row>4</xdr:row>
      <xdr:rowOff>553194</xdr:rowOff>
    </xdr:to>
    <xdr:pic>
      <xdr:nvPicPr>
        <xdr:cNvPr id="26" name="Picture 17" descr="GHS08">
          <a:extLst>
            <a:ext uri="{FF2B5EF4-FFF2-40B4-BE49-F238E27FC236}">
              <a16:creationId xmlns:a16="http://schemas.microsoft.com/office/drawing/2014/main" id="{5D20C68F-0A5E-429F-8CA0-E00476EB1179}"/>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7271325" y="4533900"/>
          <a:ext cx="550545" cy="541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133350</xdr:colOff>
      <xdr:row>3</xdr:row>
      <xdr:rowOff>2276475</xdr:rowOff>
    </xdr:from>
    <xdr:to>
      <xdr:col>14</xdr:col>
      <xdr:colOff>681990</xdr:colOff>
      <xdr:row>4</xdr:row>
      <xdr:rowOff>553027</xdr:rowOff>
    </xdr:to>
    <xdr:pic>
      <xdr:nvPicPr>
        <xdr:cNvPr id="27" name="Picture 17" descr="GHS08">
          <a:extLst>
            <a:ext uri="{FF2B5EF4-FFF2-40B4-BE49-F238E27FC236}">
              <a16:creationId xmlns:a16="http://schemas.microsoft.com/office/drawing/2014/main" id="{FC48B7AC-1A2A-496C-BD19-AC9AA79AB957}"/>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1132165" y="4531995"/>
          <a:ext cx="552450" cy="5439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161925</xdr:colOff>
      <xdr:row>4</xdr:row>
      <xdr:rowOff>0</xdr:rowOff>
    </xdr:from>
    <xdr:to>
      <xdr:col>15</xdr:col>
      <xdr:colOff>702945</xdr:colOff>
      <xdr:row>4</xdr:row>
      <xdr:rowOff>553194</xdr:rowOff>
    </xdr:to>
    <xdr:pic>
      <xdr:nvPicPr>
        <xdr:cNvPr id="28" name="Picture 17" descr="GHS08">
          <a:extLst>
            <a:ext uri="{FF2B5EF4-FFF2-40B4-BE49-F238E27FC236}">
              <a16:creationId xmlns:a16="http://schemas.microsoft.com/office/drawing/2014/main" id="{06004531-CB23-4D0D-89DF-3E17E7AAF72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023705" y="4533900"/>
          <a:ext cx="542925" cy="5417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123825</xdr:colOff>
      <xdr:row>4</xdr:row>
      <xdr:rowOff>0</xdr:rowOff>
    </xdr:from>
    <xdr:to>
      <xdr:col>16</xdr:col>
      <xdr:colOff>702945</xdr:colOff>
      <xdr:row>4</xdr:row>
      <xdr:rowOff>586985</xdr:rowOff>
    </xdr:to>
    <xdr:pic>
      <xdr:nvPicPr>
        <xdr:cNvPr id="29" name="Picture 24" descr="GHS07">
          <a:extLst>
            <a:ext uri="{FF2B5EF4-FFF2-40B4-BE49-F238E27FC236}">
              <a16:creationId xmlns:a16="http://schemas.microsoft.com/office/drawing/2014/main" id="{62E02D28-89EF-41FD-BD96-1CFEEA3D4DEB}"/>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2842855" y="4533900"/>
          <a:ext cx="581025" cy="58127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39</xdr:col>
      <xdr:colOff>238125</xdr:colOff>
      <xdr:row>3</xdr:row>
      <xdr:rowOff>2286000</xdr:rowOff>
    </xdr:from>
    <xdr:to>
      <xdr:col>39</xdr:col>
      <xdr:colOff>782955</xdr:colOff>
      <xdr:row>4</xdr:row>
      <xdr:rowOff>553027</xdr:rowOff>
    </xdr:to>
    <xdr:pic>
      <xdr:nvPicPr>
        <xdr:cNvPr id="30" name="Picture 23" descr="GHS07">
          <a:extLst>
            <a:ext uri="{FF2B5EF4-FFF2-40B4-BE49-F238E27FC236}">
              <a16:creationId xmlns:a16="http://schemas.microsoft.com/office/drawing/2014/main" id="{1E6EC41A-09A9-4BF4-AB98-31D0995F3879}"/>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43369230" y="4533900"/>
          <a:ext cx="539115" cy="5420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41</xdr:col>
      <xdr:colOff>2251626</xdr:colOff>
      <xdr:row>4</xdr:row>
      <xdr:rowOff>1657</xdr:rowOff>
    </xdr:from>
    <xdr:to>
      <xdr:col>42</xdr:col>
      <xdr:colOff>534806</xdr:colOff>
      <xdr:row>4</xdr:row>
      <xdr:rowOff>549053</xdr:rowOff>
    </xdr:to>
    <xdr:pic>
      <xdr:nvPicPr>
        <xdr:cNvPr id="31" name="Picture 13" descr="GHS09">
          <a:extLst>
            <a:ext uri="{FF2B5EF4-FFF2-40B4-BE49-F238E27FC236}">
              <a16:creationId xmlns:a16="http://schemas.microsoft.com/office/drawing/2014/main" id="{34DFB109-BAF8-46C0-A534-669FE6EE4A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352376" y="4535557"/>
          <a:ext cx="531081" cy="5378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36</xdr:col>
      <xdr:colOff>66260</xdr:colOff>
      <xdr:row>3</xdr:row>
      <xdr:rowOff>1040296</xdr:rowOff>
    </xdr:from>
    <xdr:ext cx="533400" cy="564459"/>
    <xdr:pic>
      <xdr:nvPicPr>
        <xdr:cNvPr id="32" name="Picture 26" descr="GHS02">
          <a:extLst>
            <a:ext uri="{FF2B5EF4-FFF2-40B4-BE49-F238E27FC236}">
              <a16:creationId xmlns:a16="http://schemas.microsoft.com/office/drawing/2014/main" id="{F64F0B1F-88E0-4AE3-85C9-36AC637C7017}"/>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40078880" y="4520731"/>
          <a:ext cx="533400" cy="56445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104090</xdr:colOff>
      <xdr:row>4</xdr:row>
      <xdr:rowOff>16565</xdr:rowOff>
    </xdr:from>
    <xdr:to>
      <xdr:col>9</xdr:col>
      <xdr:colOff>667663</xdr:colOff>
      <xdr:row>4</xdr:row>
      <xdr:rowOff>514184</xdr:rowOff>
    </xdr:to>
    <xdr:pic>
      <xdr:nvPicPr>
        <xdr:cNvPr id="33" name="Picture 32">
          <a:extLst>
            <a:ext uri="{FF2B5EF4-FFF2-40B4-BE49-F238E27FC236}">
              <a16:creationId xmlns:a16="http://schemas.microsoft.com/office/drawing/2014/main" id="{D0E27A85-9427-42D5-9592-C41C68963882}"/>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7004161" y="4466101"/>
          <a:ext cx="563573" cy="497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369298</xdr:colOff>
      <xdr:row>4</xdr:row>
      <xdr:rowOff>11703</xdr:rowOff>
    </xdr:from>
    <xdr:to>
      <xdr:col>8</xdr:col>
      <xdr:colOff>975116</xdr:colOff>
      <xdr:row>4</xdr:row>
      <xdr:rowOff>630011</xdr:rowOff>
    </xdr:to>
    <xdr:pic>
      <xdr:nvPicPr>
        <xdr:cNvPr id="34" name="Picture 33">
          <a:extLst>
            <a:ext uri="{FF2B5EF4-FFF2-40B4-BE49-F238E27FC236}">
              <a16:creationId xmlns:a16="http://schemas.microsoft.com/office/drawing/2014/main" id="{6B3970D5-87EE-472C-9213-516C86C98B2C}"/>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17473477" y="4461239"/>
          <a:ext cx="615343" cy="606878"/>
        </a:xfrm>
        <a:prstGeom prst="rect">
          <a:avLst/>
        </a:prstGeom>
      </xdr:spPr>
    </xdr:pic>
    <xdr:clientData/>
  </xdr:twoCellAnchor>
  <xdr:twoCellAnchor editAs="oneCell">
    <xdr:from>
      <xdr:col>7</xdr:col>
      <xdr:colOff>54429</xdr:colOff>
      <xdr:row>4</xdr:row>
      <xdr:rowOff>27214</xdr:rowOff>
    </xdr:from>
    <xdr:to>
      <xdr:col>7</xdr:col>
      <xdr:colOff>665962</xdr:colOff>
      <xdr:row>4</xdr:row>
      <xdr:rowOff>628377</xdr:rowOff>
    </xdr:to>
    <xdr:pic>
      <xdr:nvPicPr>
        <xdr:cNvPr id="35" name="Picture 34">
          <a:extLst>
            <a:ext uri="{FF2B5EF4-FFF2-40B4-BE49-F238E27FC236}">
              <a16:creationId xmlns:a16="http://schemas.microsoft.com/office/drawing/2014/main" id="{EBA6E8C2-B478-460F-B02D-2614963CD80E}"/>
            </a:ext>
          </a:extLst>
        </xdr:cNvPr>
        <xdr:cNvPicPr>
          <a:picLocks noChangeAspect="1"/>
        </xdr:cNvPicPr>
      </xdr:nvPicPr>
      <xdr:blipFill>
        <a:blip xmlns:r="http://schemas.openxmlformats.org/officeDocument/2006/relationships" r:embed="rId9" cstate="print">
          <a:extLst>
            <a:ext uri="{28A0092B-C50C-407E-A947-70E740481C1C}">
              <a14:useLocalDpi xmlns:a14="http://schemas.microsoft.com/office/drawing/2010/main" val="0"/>
            </a:ext>
          </a:extLst>
        </a:blip>
        <a:stretch>
          <a:fillRect/>
        </a:stretch>
      </xdr:blipFill>
      <xdr:spPr>
        <a:xfrm>
          <a:off x="16383000" y="4476750"/>
          <a:ext cx="626773" cy="6125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609599</xdr:colOff>
      <xdr:row>0</xdr:row>
      <xdr:rowOff>160643</xdr:rowOff>
    </xdr:from>
    <xdr:to>
      <xdr:col>15</xdr:col>
      <xdr:colOff>598169</xdr:colOff>
      <xdr:row>66</xdr:row>
      <xdr:rowOff>173852</xdr:rowOff>
    </xdr:to>
    <xdr:pic>
      <xdr:nvPicPr>
        <xdr:cNvPr id="2" name="Picture 1">
          <a:extLst>
            <a:ext uri="{FF2B5EF4-FFF2-40B4-BE49-F238E27FC236}">
              <a16:creationId xmlns:a16="http://schemas.microsoft.com/office/drawing/2014/main" id="{46BC9424-EBC0-083E-AC7B-4E26E8D337C6}"/>
            </a:ext>
          </a:extLst>
        </xdr:cNvPr>
        <xdr:cNvPicPr>
          <a:picLocks noChangeAspect="1"/>
        </xdr:cNvPicPr>
      </xdr:nvPicPr>
      <xdr:blipFill>
        <a:blip xmlns:r="http://schemas.openxmlformats.org/officeDocument/2006/relationships" r:embed="rId1"/>
        <a:stretch>
          <a:fillRect/>
        </a:stretch>
      </xdr:blipFill>
      <xdr:spPr>
        <a:xfrm>
          <a:off x="609599" y="160643"/>
          <a:ext cx="9132570" cy="1195755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ovam-tool-gevaarlijk-afval@ovam.be?subject=Stoffenlijst%20toevoeging&amp;body=Gelieve%20de%20volgende%20informatie%20in%20te%20vullen%20voor%20elke%20stof:%0ANaam:%0AChemische%20Identificatie(s):%0ARelevante%20wetgeving:"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ovam-tool-gevaarlijk-afval@ovam.be?subject=Stoffenlijst%20toevoeging&amp;body=Gelieve%20de%20volgende%20informatie%20in%20te%20vullen%20voor%20elke%20stof:%0ANaam:%0AChemische%20Identificatie(s):%0ARelevante%20wetgeving:"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concawe.eu/wp-content/uploads/Rpt_23-9.pdf?_rt=MXwxfGhhemFyZCBjbGFzc2lmaWNhdGlvbiBhbmQgbGFiZWxpbmcgb2YgcGV0cm9saXVtfDE3MTc0OTAyODQ&amp;_rt_nonce=999fd736b8"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eur-lex.europa.eu/legal-content/EN/TXT/?uri=CELEX%3A02004R0850-20160930"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750260-0CC7-47C6-B2ED-AFE0C7FB96E0}">
  <dimension ref="A1"/>
  <sheetViews>
    <sheetView topLeftCell="A20" zoomScale="150" zoomScaleNormal="150" workbookViewId="0">
      <selection activeCell="U18" sqref="U18"/>
    </sheetView>
  </sheetViews>
  <sheetFormatPr defaultRowHeight="15"/>
  <sheetData/>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sheetPr>
  <dimension ref="A1:BD257"/>
  <sheetViews>
    <sheetView zoomScale="70" zoomScaleNormal="70" workbookViewId="0">
      <pane xSplit="9" ySplit="4" topLeftCell="J209" activePane="bottomRight" state="frozen"/>
      <selection pane="topRight" activeCell="J1" sqref="J1"/>
      <selection pane="bottomLeft" activeCell="A5" sqref="A5"/>
      <selection pane="bottomRight" activeCell="K3" sqref="K3"/>
    </sheetView>
  </sheetViews>
  <sheetFormatPr defaultColWidth="9.140625" defaultRowHeight="14.25"/>
  <cols>
    <col min="1" max="1" width="26.140625" style="12" bestFit="1" customWidth="1"/>
    <col min="2" max="2" width="75.140625" style="13" customWidth="1"/>
    <col min="3" max="3" width="24.28515625" style="13" customWidth="1"/>
    <col min="4" max="4" width="50.5703125" style="14" bestFit="1" customWidth="1"/>
    <col min="5" max="5" width="13.7109375" style="15" customWidth="1"/>
    <col min="6" max="7" width="13.5703125" style="15" customWidth="1"/>
    <col min="8" max="8" width="33.140625" style="15" customWidth="1"/>
    <col min="9" max="9" width="11.28515625" style="23" customWidth="1"/>
    <col min="10" max="10" width="15.140625" style="60" customWidth="1"/>
    <col min="11" max="11" width="13" style="23" customWidth="1"/>
    <col min="12" max="12" width="13.28515625" style="23" customWidth="1"/>
    <col min="13" max="13" width="18" style="23" bestFit="1" customWidth="1"/>
    <col min="14" max="14" width="18.42578125" style="60" customWidth="1"/>
    <col min="15" max="26" width="12.5703125" style="60" customWidth="1"/>
    <col min="27" max="27" width="26.7109375" style="60" customWidth="1"/>
    <col min="28" max="28" width="12.5703125" style="60" customWidth="1"/>
    <col min="29" max="29" width="12.140625" style="60" customWidth="1"/>
    <col min="30" max="30" width="12.85546875" style="60" customWidth="1"/>
    <col min="31" max="31" width="11.28515625" style="60" customWidth="1"/>
    <col min="32" max="34" width="15.140625" style="60" customWidth="1"/>
    <col min="35" max="35" width="15.140625" style="60" hidden="1" customWidth="1"/>
    <col min="36" max="38" width="15.140625" style="60" customWidth="1"/>
    <col min="39" max="39" width="12.5703125" style="60" customWidth="1"/>
    <col min="40" max="44" width="15.140625" style="60" customWidth="1"/>
    <col min="45" max="45" width="16.7109375" style="60" customWidth="1"/>
    <col min="46" max="46" width="15.7109375" style="60" customWidth="1"/>
    <col min="47" max="50" width="15.140625" style="60" hidden="1" customWidth="1"/>
    <col min="51" max="53" width="15.140625" style="60" customWidth="1"/>
    <col min="54" max="54" width="17.28515625" style="60" bestFit="1" customWidth="1"/>
    <col min="55" max="55" width="9.140625" style="16" customWidth="1"/>
    <col min="56" max="16384" width="9.140625" style="16"/>
  </cols>
  <sheetData>
    <row r="1" spans="1:56" ht="55.15" customHeight="1" thickBot="1">
      <c r="A1" s="155" t="s">
        <v>0</v>
      </c>
      <c r="B1" s="156"/>
      <c r="C1" s="122"/>
      <c r="D1" s="101" t="s">
        <v>1</v>
      </c>
      <c r="E1" s="21"/>
      <c r="F1" s="21"/>
      <c r="G1" s="21"/>
      <c r="H1" s="21"/>
      <c r="I1" s="21"/>
      <c r="J1" s="24" t="s">
        <v>2</v>
      </c>
      <c r="K1" s="22" t="s">
        <v>3</v>
      </c>
      <c r="L1" s="22" t="s">
        <v>3</v>
      </c>
      <c r="M1" s="65" t="s">
        <v>4</v>
      </c>
      <c r="N1" s="24" t="s">
        <v>5</v>
      </c>
      <c r="O1" s="24" t="s">
        <v>6</v>
      </c>
      <c r="P1" s="24" t="s">
        <v>6</v>
      </c>
      <c r="Q1" s="24" t="s">
        <v>6</v>
      </c>
      <c r="R1" s="24" t="s">
        <v>7</v>
      </c>
      <c r="S1" s="24" t="s">
        <v>7</v>
      </c>
      <c r="T1" s="24" t="s">
        <v>7</v>
      </c>
      <c r="U1" s="24" t="s">
        <v>7</v>
      </c>
      <c r="V1" s="24" t="s">
        <v>8</v>
      </c>
      <c r="W1" s="24" t="s">
        <v>8</v>
      </c>
      <c r="X1" s="24" t="s">
        <v>8</v>
      </c>
      <c r="Y1" s="24" t="s">
        <v>8</v>
      </c>
      <c r="Z1" s="24" t="s">
        <v>8</v>
      </c>
      <c r="AA1" s="24" t="s">
        <v>8</v>
      </c>
      <c r="AB1" s="24" t="s">
        <v>8</v>
      </c>
      <c r="AC1" s="24" t="s">
        <v>8</v>
      </c>
      <c r="AD1" s="24" t="s">
        <v>8</v>
      </c>
      <c r="AE1" s="24" t="s">
        <v>8</v>
      </c>
      <c r="AF1" s="24" t="s">
        <v>9</v>
      </c>
      <c r="AG1" s="24" t="s">
        <v>9</v>
      </c>
      <c r="AH1" s="24" t="s">
        <v>10</v>
      </c>
      <c r="AI1" s="24" t="s">
        <v>11</v>
      </c>
      <c r="AJ1" s="24" t="s">
        <v>12</v>
      </c>
      <c r="AK1" s="24" t="s">
        <v>12</v>
      </c>
      <c r="AL1" s="24" t="s">
        <v>13</v>
      </c>
      <c r="AM1" s="24" t="s">
        <v>13</v>
      </c>
      <c r="AN1" s="24" t="s">
        <v>14</v>
      </c>
      <c r="AO1" s="24" t="s">
        <v>15</v>
      </c>
      <c r="AP1" s="24" t="s">
        <v>15</v>
      </c>
      <c r="AQ1" s="24" t="s">
        <v>16</v>
      </c>
      <c r="AR1" s="24" t="s">
        <v>16</v>
      </c>
      <c r="AS1" s="24" t="s">
        <v>16</v>
      </c>
      <c r="AT1" s="24" t="s">
        <v>16</v>
      </c>
      <c r="AU1" s="24" t="s">
        <v>16</v>
      </c>
      <c r="AV1" s="24" t="s">
        <v>16</v>
      </c>
      <c r="AW1" s="24" t="s">
        <v>16</v>
      </c>
      <c r="AX1" s="24" t="s">
        <v>16</v>
      </c>
      <c r="AY1" s="66" t="s">
        <v>17</v>
      </c>
      <c r="AZ1" s="66" t="s">
        <v>17</v>
      </c>
      <c r="BA1" s="66" t="s">
        <v>17</v>
      </c>
      <c r="BB1" s="66" t="s">
        <v>17</v>
      </c>
    </row>
    <row r="2" spans="1:56" ht="99" customHeight="1">
      <c r="A2" s="157" t="s">
        <v>18</v>
      </c>
      <c r="B2" s="158"/>
      <c r="C2" s="20"/>
      <c r="D2" s="101" t="s">
        <v>19</v>
      </c>
      <c r="E2" s="21"/>
      <c r="F2" s="21"/>
      <c r="G2" s="21"/>
      <c r="H2" s="21"/>
      <c r="I2" s="21"/>
      <c r="J2" s="24" t="s">
        <v>20</v>
      </c>
      <c r="K2" s="21" t="s">
        <v>21</v>
      </c>
      <c r="L2" s="21" t="s">
        <v>21</v>
      </c>
      <c r="M2" s="21" t="s">
        <v>22</v>
      </c>
      <c r="N2" s="24" t="s">
        <v>23</v>
      </c>
      <c r="O2" s="24" t="s">
        <v>24</v>
      </c>
      <c r="P2" s="24" t="s">
        <v>24</v>
      </c>
      <c r="Q2" s="24" t="s">
        <v>24</v>
      </c>
      <c r="R2" s="24" t="s">
        <v>25</v>
      </c>
      <c r="S2" s="24" t="s">
        <v>25</v>
      </c>
      <c r="T2" s="24" t="s">
        <v>25</v>
      </c>
      <c r="U2" s="24" t="s">
        <v>26</v>
      </c>
      <c r="V2" s="24" t="s">
        <v>27</v>
      </c>
      <c r="W2" s="24" t="s">
        <v>27</v>
      </c>
      <c r="X2" s="24" t="s">
        <v>27</v>
      </c>
      <c r="Y2" s="24" t="s">
        <v>27</v>
      </c>
      <c r="Z2" s="24" t="s">
        <v>27</v>
      </c>
      <c r="AA2" s="24" t="s">
        <v>27</v>
      </c>
      <c r="AB2" s="24" t="s">
        <v>27</v>
      </c>
      <c r="AC2" s="24" t="s">
        <v>27</v>
      </c>
      <c r="AD2" s="24" t="s">
        <v>27</v>
      </c>
      <c r="AE2" s="24" t="s">
        <v>27</v>
      </c>
      <c r="AF2" s="24" t="s">
        <v>28</v>
      </c>
      <c r="AG2" s="24" t="s">
        <v>28</v>
      </c>
      <c r="AH2" s="24" t="s">
        <v>29</v>
      </c>
      <c r="AI2" s="24" t="s">
        <v>30</v>
      </c>
      <c r="AJ2" s="24" t="s">
        <v>31</v>
      </c>
      <c r="AK2" s="24" t="s">
        <v>31</v>
      </c>
      <c r="AL2" s="24" t="s">
        <v>32</v>
      </c>
      <c r="AM2" s="24" t="s">
        <v>32</v>
      </c>
      <c r="AN2" s="24" t="s">
        <v>33</v>
      </c>
      <c r="AO2" s="24" t="s">
        <v>34</v>
      </c>
      <c r="AP2" s="24" t="s">
        <v>34</v>
      </c>
      <c r="AQ2" s="24" t="s">
        <v>35</v>
      </c>
      <c r="AR2" s="24" t="s">
        <v>35</v>
      </c>
      <c r="AS2" s="24" t="s">
        <v>35</v>
      </c>
      <c r="AT2" s="24" t="s">
        <v>35</v>
      </c>
      <c r="AU2" s="24" t="s">
        <v>35</v>
      </c>
      <c r="AV2" s="24" t="s">
        <v>35</v>
      </c>
      <c r="AW2" s="24" t="s">
        <v>35</v>
      </c>
      <c r="AX2" s="24" t="s">
        <v>35</v>
      </c>
      <c r="AY2" s="151" t="s">
        <v>36</v>
      </c>
      <c r="AZ2" s="152"/>
      <c r="BA2" s="152"/>
      <c r="BB2" s="153"/>
    </row>
    <row r="3" spans="1:56" ht="126.6" customHeight="1" thickBot="1">
      <c r="A3" s="159"/>
      <c r="B3" s="160"/>
      <c r="C3" s="137" t="s">
        <v>37</v>
      </c>
      <c r="D3" s="121" t="s">
        <v>38</v>
      </c>
      <c r="E3" s="21"/>
      <c r="F3" s="21"/>
      <c r="G3" s="21"/>
      <c r="H3" s="21"/>
      <c r="I3" s="21"/>
      <c r="J3" s="24" t="s">
        <v>39</v>
      </c>
      <c r="K3" s="22" t="s">
        <v>40</v>
      </c>
      <c r="L3" s="22" t="s">
        <v>40</v>
      </c>
      <c r="M3" s="23" t="s">
        <v>41</v>
      </c>
      <c r="N3" s="24" t="s">
        <v>42</v>
      </c>
      <c r="O3" s="24" t="s">
        <v>43</v>
      </c>
      <c r="P3" s="24" t="s">
        <v>44</v>
      </c>
      <c r="Q3" s="24" t="s">
        <v>45</v>
      </c>
      <c r="R3" s="24" t="s">
        <v>46</v>
      </c>
      <c r="S3" s="24" t="s">
        <v>47</v>
      </c>
      <c r="T3" s="24" t="s">
        <v>48</v>
      </c>
      <c r="U3" s="24" t="s">
        <v>49</v>
      </c>
      <c r="V3" s="24" t="s">
        <v>50</v>
      </c>
      <c r="W3" s="24" t="s">
        <v>51</v>
      </c>
      <c r="X3" s="24" t="s">
        <v>52</v>
      </c>
      <c r="Y3" s="24" t="s">
        <v>53</v>
      </c>
      <c r="Z3" s="24" t="s">
        <v>54</v>
      </c>
      <c r="AA3" s="24" t="s">
        <v>55</v>
      </c>
      <c r="AB3" s="24" t="s">
        <v>56</v>
      </c>
      <c r="AC3" s="24" t="s">
        <v>57</v>
      </c>
      <c r="AD3" s="24" t="s">
        <v>58</v>
      </c>
      <c r="AE3" s="24" t="s">
        <v>59</v>
      </c>
      <c r="AF3" s="24" t="s">
        <v>60</v>
      </c>
      <c r="AG3" s="24" t="s">
        <v>61</v>
      </c>
      <c r="AH3" s="24" t="s">
        <v>62</v>
      </c>
      <c r="AI3" s="24" t="s">
        <v>30</v>
      </c>
      <c r="AJ3" s="24" t="s">
        <v>63</v>
      </c>
      <c r="AK3" s="24" t="s">
        <v>64</v>
      </c>
      <c r="AL3" s="24" t="s">
        <v>65</v>
      </c>
      <c r="AM3" s="24" t="s">
        <v>66</v>
      </c>
      <c r="AN3" s="24"/>
      <c r="AO3" s="24" t="s">
        <v>67</v>
      </c>
      <c r="AP3" s="24" t="s">
        <v>68</v>
      </c>
      <c r="AQ3" s="24" t="s">
        <v>69</v>
      </c>
      <c r="AR3" s="24" t="s">
        <v>70</v>
      </c>
      <c r="AS3" s="24" t="s">
        <v>71</v>
      </c>
      <c r="AT3" s="24" t="s">
        <v>72</v>
      </c>
      <c r="AU3" s="24"/>
      <c r="AV3" s="24"/>
      <c r="AW3" s="24"/>
      <c r="AX3" s="24"/>
      <c r="AY3" s="18" t="s">
        <v>73</v>
      </c>
      <c r="AZ3" s="18" t="s">
        <v>74</v>
      </c>
      <c r="BA3" s="18" t="s">
        <v>75</v>
      </c>
      <c r="BB3" s="18" t="s">
        <v>76</v>
      </c>
    </row>
    <row r="4" spans="1:56" s="29" customFormat="1" ht="67.900000000000006" customHeight="1" thickBot="1">
      <c r="A4" s="113" t="s">
        <v>77</v>
      </c>
      <c r="B4" s="112" t="str">
        <f>IF(COUNTIF(J11:BB11, "gevaarlijk")&gt;0,"gevaarlijk",IF(COUNTIF(J11:BB11, "verder te onderzoeken")&gt;0, "verder te onderzoeken", "niet gevaarlijk"))</f>
        <v>gevaarlijk</v>
      </c>
      <c r="C4" s="110"/>
      <c r="D4" s="64"/>
      <c r="E4" s="143" t="s">
        <v>78</v>
      </c>
      <c r="F4" s="146" t="s">
        <v>79</v>
      </c>
      <c r="G4" s="146" t="s">
        <v>80</v>
      </c>
      <c r="H4" s="146" t="s">
        <v>81</v>
      </c>
      <c r="I4" s="88" t="s">
        <v>82</v>
      </c>
      <c r="J4" s="88" t="s">
        <v>83</v>
      </c>
      <c r="K4" s="61" t="s">
        <v>84</v>
      </c>
      <c r="L4" s="61" t="s">
        <v>85</v>
      </c>
      <c r="M4" s="61" t="s">
        <v>86</v>
      </c>
      <c r="N4" s="62" t="s">
        <v>87</v>
      </c>
      <c r="O4" s="62" t="s">
        <v>88</v>
      </c>
      <c r="P4" s="62" t="s">
        <v>89</v>
      </c>
      <c r="Q4" s="62" t="s">
        <v>90</v>
      </c>
      <c r="R4" s="62" t="s">
        <v>91</v>
      </c>
      <c r="S4" s="62" t="s">
        <v>92</v>
      </c>
      <c r="T4" s="62" t="s">
        <v>93</v>
      </c>
      <c r="U4" s="62" t="s">
        <v>94</v>
      </c>
      <c r="V4" s="62" t="s">
        <v>95</v>
      </c>
      <c r="W4" s="62" t="s">
        <v>96</v>
      </c>
      <c r="X4" s="62" t="s">
        <v>97</v>
      </c>
      <c r="Y4" s="62" t="s">
        <v>98</v>
      </c>
      <c r="Z4" s="62" t="s">
        <v>99</v>
      </c>
      <c r="AA4" s="62" t="s">
        <v>100</v>
      </c>
      <c r="AB4" s="62" t="s">
        <v>101</v>
      </c>
      <c r="AC4" s="62" t="s">
        <v>102</v>
      </c>
      <c r="AD4" s="62" t="s">
        <v>103</v>
      </c>
      <c r="AE4" s="62" t="s">
        <v>104</v>
      </c>
      <c r="AF4" s="62" t="s">
        <v>105</v>
      </c>
      <c r="AG4" s="62" t="s">
        <v>106</v>
      </c>
      <c r="AH4" s="62" t="s">
        <v>107</v>
      </c>
      <c r="AI4" s="62"/>
      <c r="AJ4" s="62" t="s">
        <v>108</v>
      </c>
      <c r="AK4" s="62" t="s">
        <v>109</v>
      </c>
      <c r="AL4" s="62" t="s">
        <v>110</v>
      </c>
      <c r="AM4" s="62" t="s">
        <v>111</v>
      </c>
      <c r="AN4" s="62" t="s">
        <v>112</v>
      </c>
      <c r="AO4" s="62" t="s">
        <v>113</v>
      </c>
      <c r="AP4" s="62" t="s">
        <v>114</v>
      </c>
      <c r="AQ4" s="62" t="s">
        <v>115</v>
      </c>
      <c r="AR4" s="62" t="s">
        <v>116</v>
      </c>
      <c r="AS4" s="62" t="s">
        <v>117</v>
      </c>
      <c r="AT4" s="62" t="s">
        <v>118</v>
      </c>
      <c r="AU4" s="62" t="s">
        <v>119</v>
      </c>
      <c r="AV4" s="62" t="s">
        <v>120</v>
      </c>
      <c r="AW4" s="62" t="s">
        <v>121</v>
      </c>
      <c r="AX4" s="62" t="s">
        <v>122</v>
      </c>
      <c r="AY4" s="62" t="s">
        <v>123</v>
      </c>
      <c r="AZ4" s="62" t="s">
        <v>124</v>
      </c>
      <c r="BA4" s="62" t="s">
        <v>125</v>
      </c>
      <c r="BB4" s="62" t="s">
        <v>126</v>
      </c>
      <c r="BC4" s="63"/>
      <c r="BD4" s="63"/>
    </row>
    <row r="5" spans="1:56" s="33" customFormat="1" ht="57" customHeight="1">
      <c r="A5" s="103" t="s">
        <v>127</v>
      </c>
      <c r="B5" s="111"/>
      <c r="C5" s="82"/>
      <c r="D5" s="28"/>
      <c r="E5" s="144"/>
      <c r="F5" s="147"/>
      <c r="G5" s="147"/>
      <c r="H5" s="147"/>
      <c r="I5" s="30"/>
      <c r="J5" s="31"/>
      <c r="K5" s="68"/>
      <c r="L5" s="68"/>
      <c r="M5" s="30"/>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70" t="s">
        <v>128</v>
      </c>
      <c r="AO5" s="31"/>
      <c r="AP5" s="31"/>
      <c r="AQ5" s="31"/>
      <c r="AR5" s="31"/>
      <c r="AS5" s="69" t="s">
        <v>129</v>
      </c>
      <c r="AT5" s="69" t="s">
        <v>129</v>
      </c>
      <c r="AU5" s="31"/>
      <c r="AV5" s="31"/>
      <c r="AW5" s="32" t="s">
        <v>39</v>
      </c>
      <c r="AX5" s="32" t="s">
        <v>39</v>
      </c>
      <c r="AY5" s="32" t="s">
        <v>39</v>
      </c>
      <c r="AZ5" s="32" t="s">
        <v>39</v>
      </c>
      <c r="BA5" s="32" t="s">
        <v>39</v>
      </c>
      <c r="BB5" s="32" t="s">
        <v>39</v>
      </c>
    </row>
    <row r="6" spans="1:56" hidden="1">
      <c r="A6" s="18" t="s">
        <v>130</v>
      </c>
      <c r="B6" s="18"/>
      <c r="C6" s="18"/>
      <c r="D6" s="19"/>
      <c r="E6" s="145"/>
      <c r="F6" s="102"/>
      <c r="G6" s="102"/>
      <c r="H6" s="102"/>
      <c r="I6" s="21"/>
      <c r="J6" s="67" t="s">
        <v>39</v>
      </c>
      <c r="K6" s="34" t="s">
        <v>39</v>
      </c>
      <c r="L6" s="34" t="s">
        <v>39</v>
      </c>
      <c r="M6" s="34" t="s">
        <v>39</v>
      </c>
      <c r="N6" s="34" t="s">
        <v>39</v>
      </c>
      <c r="O6" s="26">
        <v>1</v>
      </c>
      <c r="P6" s="26">
        <v>1</v>
      </c>
      <c r="Q6" s="26">
        <v>1</v>
      </c>
      <c r="R6" s="67" t="s">
        <v>39</v>
      </c>
      <c r="S6" s="67" t="s">
        <v>39</v>
      </c>
      <c r="T6" s="67" t="s">
        <v>39</v>
      </c>
      <c r="U6" s="67" t="s">
        <v>39</v>
      </c>
      <c r="V6" s="39">
        <v>0.1</v>
      </c>
      <c r="W6" s="39">
        <v>0.1</v>
      </c>
      <c r="X6" s="39">
        <v>0.1</v>
      </c>
      <c r="Y6" s="39">
        <v>0.1</v>
      </c>
      <c r="Z6" s="39">
        <v>0.1</v>
      </c>
      <c r="AA6" s="39">
        <v>0.1</v>
      </c>
      <c r="AB6" s="39">
        <v>0.1</v>
      </c>
      <c r="AC6" s="39">
        <v>1</v>
      </c>
      <c r="AD6" s="39">
        <v>1</v>
      </c>
      <c r="AE6" s="39">
        <v>1</v>
      </c>
      <c r="AF6" s="67" t="s">
        <v>39</v>
      </c>
      <c r="AG6" s="67" t="s">
        <v>39</v>
      </c>
      <c r="AH6" s="39">
        <v>1</v>
      </c>
      <c r="AI6" s="34" t="s">
        <v>39</v>
      </c>
      <c r="AJ6" s="34" t="s">
        <v>39</v>
      </c>
      <c r="AK6" s="34" t="s">
        <v>39</v>
      </c>
      <c r="AL6" s="34" t="s">
        <v>39</v>
      </c>
      <c r="AM6" s="34" t="s">
        <v>39</v>
      </c>
      <c r="AN6" s="34" t="s">
        <v>39</v>
      </c>
      <c r="AO6" s="34" t="s">
        <v>39</v>
      </c>
      <c r="AP6" s="34" t="s">
        <v>39</v>
      </c>
      <c r="AQ6" s="27" t="s">
        <v>39</v>
      </c>
      <c r="AR6" s="66">
        <v>0.1</v>
      </c>
      <c r="AS6" s="35" t="s">
        <v>131</v>
      </c>
      <c r="AT6" s="35" t="s">
        <v>132</v>
      </c>
      <c r="AU6" s="66">
        <v>0.1</v>
      </c>
      <c r="AV6" s="35">
        <v>1</v>
      </c>
      <c r="AW6" s="35">
        <v>1</v>
      </c>
      <c r="AX6" s="35">
        <v>1</v>
      </c>
      <c r="AY6" s="27" t="s">
        <v>39</v>
      </c>
      <c r="AZ6" s="27" t="s">
        <v>39</v>
      </c>
      <c r="BA6" s="27" t="s">
        <v>39</v>
      </c>
      <c r="BB6" s="27" t="s">
        <v>39</v>
      </c>
    </row>
    <row r="7" spans="1:56" ht="71.25" hidden="1">
      <c r="A7" s="18" t="s">
        <v>133</v>
      </c>
      <c r="B7" s="18"/>
      <c r="C7" s="18"/>
      <c r="D7" s="19"/>
      <c r="E7" s="145"/>
      <c r="F7" s="102"/>
      <c r="G7" s="102"/>
      <c r="H7" s="102"/>
      <c r="I7" s="21"/>
      <c r="J7" s="24" t="s">
        <v>134</v>
      </c>
      <c r="K7" s="24" t="s">
        <v>135</v>
      </c>
      <c r="L7" s="24" t="s">
        <v>135</v>
      </c>
      <c r="M7" s="24" t="s">
        <v>135</v>
      </c>
      <c r="N7" s="24" t="s">
        <v>135</v>
      </c>
      <c r="O7" s="24" t="s">
        <v>136</v>
      </c>
      <c r="P7" s="24" t="s">
        <v>136</v>
      </c>
      <c r="Q7" s="24" t="s">
        <v>136</v>
      </c>
      <c r="R7" s="24" t="s">
        <v>134</v>
      </c>
      <c r="S7" s="24" t="s">
        <v>134</v>
      </c>
      <c r="T7" s="24" t="s">
        <v>134</v>
      </c>
      <c r="U7" s="24" t="s">
        <v>136</v>
      </c>
      <c r="V7" s="24" t="s">
        <v>136</v>
      </c>
      <c r="W7" s="24" t="s">
        <v>136</v>
      </c>
      <c r="X7" s="24" t="s">
        <v>136</v>
      </c>
      <c r="Y7" s="24" t="s">
        <v>136</v>
      </c>
      <c r="Z7" s="24" t="s">
        <v>136</v>
      </c>
      <c r="AA7" s="24" t="s">
        <v>136</v>
      </c>
      <c r="AB7" s="24" t="s">
        <v>136</v>
      </c>
      <c r="AC7" s="24" t="s">
        <v>136</v>
      </c>
      <c r="AD7" s="24" t="s">
        <v>136</v>
      </c>
      <c r="AE7" s="24" t="s">
        <v>136</v>
      </c>
      <c r="AF7" s="24" t="s">
        <v>134</v>
      </c>
      <c r="AG7" s="24" t="s">
        <v>134</v>
      </c>
      <c r="AH7" s="24" t="s">
        <v>136</v>
      </c>
      <c r="AI7" s="24" t="s">
        <v>137</v>
      </c>
      <c r="AJ7" s="24" t="s">
        <v>134</v>
      </c>
      <c r="AK7" s="24" t="s">
        <v>134</v>
      </c>
      <c r="AL7" s="24" t="s">
        <v>134</v>
      </c>
      <c r="AM7" s="24" t="s">
        <v>134</v>
      </c>
      <c r="AN7" s="34" t="s">
        <v>138</v>
      </c>
      <c r="AO7" s="24" t="s">
        <v>134</v>
      </c>
      <c r="AP7" s="24" t="s">
        <v>134</v>
      </c>
      <c r="AQ7" s="24" t="s">
        <v>134</v>
      </c>
      <c r="AR7" s="34" t="s">
        <v>136</v>
      </c>
      <c r="AS7" s="24" t="s">
        <v>139</v>
      </c>
      <c r="AT7" s="24" t="s">
        <v>140</v>
      </c>
      <c r="AU7" s="24"/>
      <c r="AV7" s="24"/>
      <c r="AW7" s="24"/>
      <c r="AX7" s="25"/>
      <c r="AY7" s="35"/>
      <c r="AZ7" s="35"/>
      <c r="BA7" s="35"/>
      <c r="BB7" s="35"/>
    </row>
    <row r="8" spans="1:56" s="41" customFormat="1" ht="29.25">
      <c r="A8" s="18" t="s">
        <v>141</v>
      </c>
      <c r="B8" s="36"/>
      <c r="C8" s="18"/>
      <c r="D8" s="37"/>
      <c r="E8" s="145"/>
      <c r="F8" s="148"/>
      <c r="G8" s="148"/>
      <c r="H8" s="148"/>
      <c r="I8" s="26"/>
      <c r="J8" s="67" t="s">
        <v>39</v>
      </c>
      <c r="K8" s="34" t="s">
        <v>39</v>
      </c>
      <c r="L8" s="34" t="s">
        <v>39</v>
      </c>
      <c r="M8" s="34" t="s">
        <v>39</v>
      </c>
      <c r="N8" s="34" t="s">
        <v>39</v>
      </c>
      <c r="O8" s="26">
        <v>1</v>
      </c>
      <c r="P8" s="26">
        <v>10</v>
      </c>
      <c r="Q8" s="26">
        <v>20</v>
      </c>
      <c r="R8" s="26">
        <v>1</v>
      </c>
      <c r="S8" s="26">
        <v>10</v>
      </c>
      <c r="T8" s="26">
        <v>20</v>
      </c>
      <c r="U8" s="26">
        <v>10</v>
      </c>
      <c r="V8" s="26">
        <v>0.1</v>
      </c>
      <c r="W8" s="38">
        <v>0.25</v>
      </c>
      <c r="X8" s="26">
        <v>0.5</v>
      </c>
      <c r="Y8" s="26">
        <v>2.5</v>
      </c>
      <c r="Z8" s="26">
        <v>3.5</v>
      </c>
      <c r="AA8" s="26">
        <v>5</v>
      </c>
      <c r="AB8" s="26">
        <v>15</v>
      </c>
      <c r="AC8" s="26">
        <v>22.5</v>
      </c>
      <c r="AD8" s="26">
        <v>25</v>
      </c>
      <c r="AE8" s="26">
        <v>55</v>
      </c>
      <c r="AF8" s="39">
        <v>0.1</v>
      </c>
      <c r="AG8" s="39">
        <v>1</v>
      </c>
      <c r="AH8" s="26">
        <v>5</v>
      </c>
      <c r="AI8" s="26"/>
      <c r="AJ8" s="26">
        <v>0.3</v>
      </c>
      <c r="AK8" s="26">
        <v>3</v>
      </c>
      <c r="AL8" s="26">
        <v>0.1</v>
      </c>
      <c r="AM8" s="26">
        <v>1</v>
      </c>
      <c r="AN8" s="26"/>
      <c r="AO8" s="26">
        <v>10</v>
      </c>
      <c r="AP8" s="26">
        <v>10</v>
      </c>
      <c r="AQ8" s="26">
        <v>0.1</v>
      </c>
      <c r="AR8" s="40">
        <v>25</v>
      </c>
      <c r="AS8" s="40">
        <v>25</v>
      </c>
      <c r="AT8" s="40">
        <v>25</v>
      </c>
      <c r="AU8" s="40"/>
      <c r="AV8" s="40"/>
      <c r="AW8" s="40"/>
      <c r="AX8" s="40"/>
      <c r="AY8" s="26"/>
      <c r="AZ8" s="26"/>
      <c r="BA8" s="26"/>
      <c r="BB8" s="26"/>
    </row>
    <row r="9" spans="1:56" ht="21.6" customHeight="1">
      <c r="A9" s="18" t="s">
        <v>142</v>
      </c>
      <c r="B9" s="18"/>
      <c r="C9" s="18"/>
      <c r="D9" s="19"/>
      <c r="E9" s="145"/>
      <c r="F9" s="149"/>
      <c r="G9" s="149"/>
      <c r="H9" s="149"/>
      <c r="I9" s="42"/>
      <c r="J9" s="134" t="s">
        <v>39</v>
      </c>
      <c r="K9" s="43">
        <f t="shared" ref="K9:AR9" si="0">IF(K7="afzonderlijk",MAX(K14:K248),SUM(K14:K248))</f>
        <v>0</v>
      </c>
      <c r="L9" s="43">
        <f t="shared" si="0"/>
        <v>0</v>
      </c>
      <c r="M9" s="43">
        <f t="shared" si="0"/>
        <v>0</v>
      </c>
      <c r="N9" s="43">
        <f t="shared" si="0"/>
        <v>0.46700000000000003</v>
      </c>
      <c r="O9" s="43">
        <f t="shared" si="0"/>
        <v>0</v>
      </c>
      <c r="P9" s="43">
        <f t="shared" si="0"/>
        <v>0</v>
      </c>
      <c r="Q9" s="43">
        <f t="shared" si="0"/>
        <v>0</v>
      </c>
      <c r="R9" s="43">
        <f t="shared" si="0"/>
        <v>0</v>
      </c>
      <c r="S9" s="43">
        <f t="shared" si="0"/>
        <v>0</v>
      </c>
      <c r="T9" s="43">
        <f t="shared" si="0"/>
        <v>0</v>
      </c>
      <c r="U9" s="43">
        <f t="shared" si="0"/>
        <v>0</v>
      </c>
      <c r="V9" s="43">
        <f t="shared" si="0"/>
        <v>0</v>
      </c>
      <c r="W9" s="43">
        <f t="shared" si="0"/>
        <v>0</v>
      </c>
      <c r="X9" s="43">
        <f t="shared" si="0"/>
        <v>0</v>
      </c>
      <c r="Y9" s="43">
        <f t="shared" si="0"/>
        <v>0</v>
      </c>
      <c r="Z9" s="43">
        <f t="shared" si="0"/>
        <v>0</v>
      </c>
      <c r="AA9" s="43">
        <f t="shared" si="0"/>
        <v>0</v>
      </c>
      <c r="AB9" s="43">
        <f t="shared" si="0"/>
        <v>0</v>
      </c>
      <c r="AC9" s="43">
        <f t="shared" si="0"/>
        <v>0</v>
      </c>
      <c r="AD9" s="43">
        <f t="shared" si="0"/>
        <v>0</v>
      </c>
      <c r="AE9" s="43">
        <f t="shared" si="0"/>
        <v>0</v>
      </c>
      <c r="AF9" s="43">
        <f t="shared" si="0"/>
        <v>0</v>
      </c>
      <c r="AG9" s="43">
        <f t="shared" si="0"/>
        <v>0</v>
      </c>
      <c r="AH9" s="43">
        <f t="shared" si="0"/>
        <v>0</v>
      </c>
      <c r="AI9" s="43">
        <f t="shared" si="0"/>
        <v>0</v>
      </c>
      <c r="AJ9" s="43">
        <f t="shared" si="0"/>
        <v>0</v>
      </c>
      <c r="AK9" s="43">
        <f t="shared" si="0"/>
        <v>0</v>
      </c>
      <c r="AL9" s="43">
        <f t="shared" si="0"/>
        <v>0</v>
      </c>
      <c r="AM9" s="43">
        <f t="shared" si="0"/>
        <v>0</v>
      </c>
      <c r="AN9" s="43">
        <f t="shared" si="0"/>
        <v>0</v>
      </c>
      <c r="AO9" s="43">
        <f t="shared" si="0"/>
        <v>0</v>
      </c>
      <c r="AP9" s="43">
        <f t="shared" si="0"/>
        <v>0</v>
      </c>
      <c r="AQ9" s="43">
        <f t="shared" si="0"/>
        <v>0</v>
      </c>
      <c r="AR9" s="43">
        <f t="shared" si="0"/>
        <v>0.46700000000000003</v>
      </c>
      <c r="AS9" s="43">
        <f>100*AU9+10*AV9+AW9</f>
        <v>46.7</v>
      </c>
      <c r="AT9" s="43">
        <f>SUM(AU9:AX9)</f>
        <v>0.46700000000000003</v>
      </c>
      <c r="AU9" s="43">
        <f t="shared" ref="AU9:BB9" si="1">IF(AU7="afzonderlijk",MAX(AU14:AU248),SUM(AU14:AU248))</f>
        <v>0.46700000000000003</v>
      </c>
      <c r="AV9" s="43">
        <f t="shared" si="1"/>
        <v>0</v>
      </c>
      <c r="AW9" s="43">
        <f t="shared" si="1"/>
        <v>0</v>
      </c>
      <c r="AX9" s="43">
        <f t="shared" si="1"/>
        <v>0</v>
      </c>
      <c r="AY9" s="43">
        <f t="shared" si="1"/>
        <v>0</v>
      </c>
      <c r="AZ9" s="43">
        <f t="shared" si="1"/>
        <v>0</v>
      </c>
      <c r="BA9" s="43">
        <f t="shared" si="1"/>
        <v>0</v>
      </c>
      <c r="BB9" s="43">
        <f t="shared" si="1"/>
        <v>0</v>
      </c>
    </row>
    <row r="10" spans="1:56" ht="30" customHeight="1">
      <c r="A10" s="18" t="s">
        <v>143</v>
      </c>
      <c r="B10" s="18"/>
      <c r="C10" s="18"/>
      <c r="D10" s="19"/>
      <c r="E10" s="145"/>
      <c r="F10" s="149"/>
      <c r="G10" s="149"/>
      <c r="H10" s="149"/>
      <c r="I10" s="42"/>
      <c r="J10" s="135">
        <f>IF(J7="afzonderlijk",MAX(J14:J248),SUM(J14:J248))</f>
        <v>0</v>
      </c>
      <c r="K10" s="43">
        <f>+K9</f>
        <v>0</v>
      </c>
      <c r="L10" s="43">
        <f>+L9</f>
        <v>0</v>
      </c>
      <c r="M10" s="43">
        <f>+M9</f>
        <v>0</v>
      </c>
      <c r="N10" s="43">
        <f>+N9</f>
        <v>0.46700000000000003</v>
      </c>
      <c r="O10" s="43">
        <f t="shared" ref="O10:U10" si="2">+O9/O8</f>
        <v>0</v>
      </c>
      <c r="P10" s="43">
        <f t="shared" si="2"/>
        <v>0</v>
      </c>
      <c r="Q10" s="43">
        <f t="shared" si="2"/>
        <v>0</v>
      </c>
      <c r="R10" s="43">
        <f t="shared" si="2"/>
        <v>0</v>
      </c>
      <c r="S10" s="43">
        <f t="shared" si="2"/>
        <v>0</v>
      </c>
      <c r="T10" s="43">
        <f t="shared" si="2"/>
        <v>0</v>
      </c>
      <c r="U10" s="43">
        <f t="shared" si="2"/>
        <v>0</v>
      </c>
      <c r="V10" s="43">
        <f t="shared" ref="V10:AT10" si="3">+V9/V8</f>
        <v>0</v>
      </c>
      <c r="W10" s="43">
        <f t="shared" si="3"/>
        <v>0</v>
      </c>
      <c r="X10" s="43">
        <f t="shared" si="3"/>
        <v>0</v>
      </c>
      <c r="Y10" s="43">
        <f t="shared" si="3"/>
        <v>0</v>
      </c>
      <c r="Z10" s="43">
        <f t="shared" si="3"/>
        <v>0</v>
      </c>
      <c r="AA10" s="43">
        <f t="shared" si="3"/>
        <v>0</v>
      </c>
      <c r="AB10" s="43">
        <f t="shared" si="3"/>
        <v>0</v>
      </c>
      <c r="AC10" s="43">
        <f t="shared" si="3"/>
        <v>0</v>
      </c>
      <c r="AD10" s="43">
        <f t="shared" si="3"/>
        <v>0</v>
      </c>
      <c r="AE10" s="43">
        <f t="shared" si="3"/>
        <v>0</v>
      </c>
      <c r="AF10" s="43">
        <f t="shared" si="3"/>
        <v>0</v>
      </c>
      <c r="AG10" s="43">
        <f t="shared" si="3"/>
        <v>0</v>
      </c>
      <c r="AH10" s="43">
        <f t="shared" si="3"/>
        <v>0</v>
      </c>
      <c r="AI10" s="43"/>
      <c r="AJ10" s="43">
        <f t="shared" si="3"/>
        <v>0</v>
      </c>
      <c r="AK10" s="43">
        <f t="shared" si="3"/>
        <v>0</v>
      </c>
      <c r="AL10" s="43">
        <f t="shared" si="3"/>
        <v>0</v>
      </c>
      <c r="AM10" s="43">
        <f t="shared" si="3"/>
        <v>0</v>
      </c>
      <c r="AN10" s="43">
        <f>AN9</f>
        <v>0</v>
      </c>
      <c r="AO10" s="43">
        <f t="shared" si="3"/>
        <v>0</v>
      </c>
      <c r="AP10" s="43">
        <f>+AP9/AP8</f>
        <v>0</v>
      </c>
      <c r="AQ10" s="43">
        <f t="shared" si="3"/>
        <v>0</v>
      </c>
      <c r="AR10" s="43">
        <f t="shared" si="3"/>
        <v>1.8680000000000002E-2</v>
      </c>
      <c r="AS10" s="43">
        <f t="shared" si="3"/>
        <v>1.8680000000000001</v>
      </c>
      <c r="AT10" s="43">
        <f t="shared" si="3"/>
        <v>1.8680000000000002E-2</v>
      </c>
      <c r="AU10" s="43"/>
      <c r="AV10" s="43"/>
      <c r="AW10" s="43"/>
      <c r="AX10" s="43"/>
      <c r="AY10" s="43">
        <f>AY9</f>
        <v>0</v>
      </c>
      <c r="AZ10" s="43">
        <f>AZ9</f>
        <v>0</v>
      </c>
      <c r="BA10" s="43">
        <f>BA9</f>
        <v>0</v>
      </c>
      <c r="BB10" s="43">
        <f>BB9</f>
        <v>0</v>
      </c>
    </row>
    <row r="11" spans="1:56" ht="25.5">
      <c r="A11" s="44" t="s">
        <v>144</v>
      </c>
      <c r="B11" s="16"/>
      <c r="C11" s="16"/>
      <c r="D11" s="16"/>
      <c r="E11" s="145"/>
      <c r="F11" s="149"/>
      <c r="G11" s="149"/>
      <c r="H11" s="149"/>
      <c r="I11" s="42"/>
      <c r="J11" s="45" t="str">
        <f>IF(J10&gt;=1,"gevaarlijk","niet gevaarlijk")</f>
        <v>niet gevaarlijk</v>
      </c>
      <c r="K11" s="45" t="str">
        <f>IF(K9&gt;0,"verder te onderzoeken","niet gevaarlijk")</f>
        <v>niet gevaarlijk</v>
      </c>
      <c r="L11" s="45" t="str">
        <f>IF(L9&gt;0,"verder te onderzoeken","niet gevaarlijk")</f>
        <v>niet gevaarlijk</v>
      </c>
      <c r="M11" s="45" t="str">
        <f>IF(M9&gt;0,"verder te onderzoeken","niet gevaarlijk")</f>
        <v>niet gevaarlijk</v>
      </c>
      <c r="N11" s="45" t="str">
        <f>IF(N9&gt;0,"verder te onderzoeken","niet gevaarlijk")</f>
        <v>verder te onderzoeken</v>
      </c>
      <c r="O11" s="45" t="str">
        <f>IF(O9/O8&gt;=1,"gevaarlijk","niet gevaarlijk")</f>
        <v>niet gevaarlijk</v>
      </c>
      <c r="P11" s="45" t="str">
        <f>IF(P9/P8&gt;=1,"gevaarlijk","niet gevaarlijk")</f>
        <v>niet gevaarlijk</v>
      </c>
      <c r="Q11" s="45" t="str">
        <f>IF(Q9/Q8&gt;=1,"gevaarlijk","niet gevaarlijk")</f>
        <v>niet gevaarlijk</v>
      </c>
      <c r="R11" s="45" t="str">
        <f>IF(OR(R25&gt;=R8,R32&gt;=R8,R47&gt;=R8,R62&gt;=R8,R74&gt;=R8,R78&gt;=R8,R86&gt;=R8,R90&gt;=R8,R94&gt;=R8,R111&gt;=R8,R117&gt;=R8,R127&gt;=R8,R144&gt;=R8,R170&gt;=R8,R195&gt;=R8,R196&gt;=R8,R199&gt;=R8,R200&gt;=R8,R201&gt;=R8,R211&gt;=R8,R217&gt;=R8,R218&gt;=R8,R222&gt;=R8,R246&gt;=R8),"gevaarlijk","niet gevaarlijk")</f>
        <v>niet gevaarlijk</v>
      </c>
      <c r="S11" s="45" t="str" cm="1">
        <f t="array" ref="S11">IF(OR(S56&gt;=S8,S54&gt;=S8,S59:S60&gt;=S8,S66&gt;=S8,S68&gt;=S8,S72&gt;=S8,S74&gt;=S8,S85&gt;=S8,S91&gt;=S8,S92&gt;=S8,S116&gt;=S8,S119&gt;=S8,S153&gt;=S8,S159&gt;=S8,S193&gt;=S8,S202&gt;=S8,S203&gt;=S8,S229&gt;=S8,S242&gt;=S8),"gevaarlijk","niet gevaarlijk")</f>
        <v>niet gevaarlijk</v>
      </c>
      <c r="T11" s="45" t="str">
        <f>IF(OR(T32&gt;=T8,T72&gt;=T8,T47&gt;=T8,T78&gt;=T8,T88&gt;=T8,T89&gt;=T8,T91&gt;=T8,T112&gt;=T8,T128&gt;=T8,T138&gt;=T8,T157&gt;=T8,T158&gt;=T8,T162&gt;=T8,T172&gt;=T8,T173&gt;=T8,T178&gt;=T8,T184&gt;=T8,T204&gt;=T8,T224&gt;=T8,T228&gt;=T8,T240&gt;=T8),"gevaarlijk","niet gevaarlijk")</f>
        <v>niet gevaarlijk</v>
      </c>
      <c r="U11" s="45" t="str">
        <f t="shared" ref="U11:AH11" si="4">IF(U9/U8&gt;=1,"gevaarlijk","niet gevaarlijk")</f>
        <v>niet gevaarlijk</v>
      </c>
      <c r="V11" s="45" t="str">
        <f t="shared" si="4"/>
        <v>niet gevaarlijk</v>
      </c>
      <c r="W11" s="45" t="str">
        <f t="shared" si="4"/>
        <v>niet gevaarlijk</v>
      </c>
      <c r="X11" s="45" t="str">
        <f t="shared" si="4"/>
        <v>niet gevaarlijk</v>
      </c>
      <c r="Y11" s="45" t="str">
        <f t="shared" si="4"/>
        <v>niet gevaarlijk</v>
      </c>
      <c r="Z11" s="45" t="str">
        <f t="shared" si="4"/>
        <v>niet gevaarlijk</v>
      </c>
      <c r="AA11" s="45" t="str">
        <f t="shared" si="4"/>
        <v>niet gevaarlijk</v>
      </c>
      <c r="AB11" s="45" t="str">
        <f t="shared" si="4"/>
        <v>niet gevaarlijk</v>
      </c>
      <c r="AC11" s="45" t="str">
        <f t="shared" si="4"/>
        <v>niet gevaarlijk</v>
      </c>
      <c r="AD11" s="45" t="str">
        <f t="shared" si="4"/>
        <v>niet gevaarlijk</v>
      </c>
      <c r="AE11" s="45" t="str">
        <f t="shared" si="4"/>
        <v>niet gevaarlijk</v>
      </c>
      <c r="AF11" s="45" t="str">
        <f>IF(OR(AF18&gt;=AF8,AF25&gt;=AF8,AF30&gt;=AF8,AF32&gt;=AF8,AF62&gt;=AF8,AF78&gt;=AF8,AF103&gt;=AF8,AF90&gt;=AF8,AF104&gt;=AF8,AF105&gt;=AF8,AF106&gt;=AF8,AF107&gt;=AF8,AF109&gt;=AF8,AF112&gt;=AF8,AF113&gt;=AF8,AF114&gt;=AF8,AF115&gt;=AF8,AF117&gt;=AF8,AF128&gt;=AF8,AF136&gt;=AF8,AF144&gt;=AF8,AF168&gt;=AF8,AF173&gt;=AF8,AF209&gt;=AF8,AF226&gt;=AF8,AF233&gt;=AF8,AF234&gt;=AF8,AF235&gt;=AF8,AF236&gt;=AF8,AF245&gt;=AF8,AF246&gt;=AF8),"gevaarlijk","niet gevaarlijk")</f>
        <v>niet gevaarlijk</v>
      </c>
      <c r="AG11" s="45" t="str">
        <f t="shared" si="4"/>
        <v>niet gevaarlijk</v>
      </c>
      <c r="AH11" s="45" t="str">
        <f t="shared" si="4"/>
        <v>niet gevaarlijk</v>
      </c>
      <c r="AI11" s="45"/>
      <c r="AJ11" s="45" t="str">
        <f>IF(AJ9/AJ8&gt;=1,"gevaarlijk","niet gevaarlijk")</f>
        <v>niet gevaarlijk</v>
      </c>
      <c r="AK11" s="45" t="str">
        <f>IF(AK9/AK8&gt;=1,"gevaarlijk","niet gevaarlijk")</f>
        <v>niet gevaarlijk</v>
      </c>
      <c r="AL11" s="45" t="str">
        <f>IF(AL9/AL8&gt;=1,"gevaarlijk","niet gevaarlijk")</f>
        <v>niet gevaarlijk</v>
      </c>
      <c r="AM11" s="45" t="str">
        <f>IF(AM9/AM8&gt;=1,"gevaarlijk","niet gevaarlijk")</f>
        <v>niet gevaarlijk</v>
      </c>
      <c r="AN11" s="45" t="str">
        <f>IF(AN9&gt;=1,"gevaarlijk","niet gevaarlijk")</f>
        <v>niet gevaarlijk</v>
      </c>
      <c r="AO11" s="45" t="str">
        <f t="shared" ref="AO11:AT11" si="5">IF(AO9/AO8&gt;=1,"gevaarlijk","niet gevaarlijk")</f>
        <v>niet gevaarlijk</v>
      </c>
      <c r="AP11" s="45" t="str">
        <f t="shared" si="5"/>
        <v>niet gevaarlijk</v>
      </c>
      <c r="AQ11" s="45" t="str">
        <f t="shared" si="5"/>
        <v>niet gevaarlijk</v>
      </c>
      <c r="AR11" s="45" t="str">
        <f t="shared" si="5"/>
        <v>niet gevaarlijk</v>
      </c>
      <c r="AS11" s="45" t="str">
        <f t="shared" si="5"/>
        <v>gevaarlijk</v>
      </c>
      <c r="AT11" s="45" t="str">
        <f t="shared" si="5"/>
        <v>niet gevaarlijk</v>
      </c>
      <c r="AU11" s="45"/>
      <c r="AV11" s="45"/>
      <c r="AW11" s="45"/>
      <c r="AX11" s="45"/>
      <c r="AY11" s="45" t="str">
        <f>IF(AY9&gt;=1,"gevaarlijk","niet gevaarlijk")</f>
        <v>niet gevaarlijk</v>
      </c>
      <c r="AZ11" s="45" t="str">
        <f>IF(AZ9&gt;=1,"gevaarlijk","niet gevaarlijk")</f>
        <v>niet gevaarlijk</v>
      </c>
      <c r="BA11" s="45" t="str">
        <f>IF(BA9&gt;=1,"gevaarlijk","niet gevaarlijk")</f>
        <v>niet gevaarlijk</v>
      </c>
      <c r="BB11" s="45" t="str">
        <f>IF(BB9&gt;=1,"gevaarlijk","niet gevaarlijk")</f>
        <v>niet gevaarlijk</v>
      </c>
    </row>
    <row r="12" spans="1:56">
      <c r="A12" s="44"/>
      <c r="B12" s="17" t="s">
        <v>145</v>
      </c>
      <c r="C12" s="17" t="s">
        <v>146</v>
      </c>
      <c r="D12" s="28" t="s">
        <v>147</v>
      </c>
      <c r="E12" s="145"/>
      <c r="F12" s="149"/>
      <c r="G12" s="149"/>
      <c r="H12" s="149"/>
      <c r="I12" s="42"/>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row>
    <row r="13" spans="1:56">
      <c r="A13" s="17" t="s">
        <v>148</v>
      </c>
      <c r="B13" s="18"/>
      <c r="C13" s="18"/>
      <c r="D13" s="19"/>
      <c r="E13" s="145"/>
      <c r="F13" s="149"/>
      <c r="G13" s="149"/>
      <c r="H13" s="149"/>
      <c r="I13" s="46"/>
      <c r="J13" s="43"/>
      <c r="K13" s="46"/>
      <c r="L13" s="46"/>
      <c r="M13" s="46"/>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row>
    <row r="14" spans="1:56">
      <c r="A14" s="47" t="s">
        <v>149</v>
      </c>
      <c r="B14" s="18" t="s">
        <v>150</v>
      </c>
      <c r="C14" s="18" t="s">
        <v>151</v>
      </c>
      <c r="D14" s="48" t="s">
        <v>152</v>
      </c>
      <c r="E14" s="140"/>
      <c r="F14" s="87"/>
      <c r="G14" s="87"/>
      <c r="H14" s="102">
        <f>IF(E14="",IF(OR(F14="",G14=""),0,F14*(1-G14/100)),E14)</f>
        <v>0</v>
      </c>
      <c r="I14" s="46">
        <f>H14/10000</f>
        <v>0</v>
      </c>
      <c r="J14" s="40" t="str">
        <f>IF(_xlfn.XLOOKUP(B14,'POP Limieten'!$B$2:$B$14,'POP Limieten'!$C$2:$C$14,"")="","",IF(H14&gt;_xlfn.XLOOKUP(B14,'POP Limieten'!$B$2:$B$14,'POP Limieten'!$C$2:$C$14,""),1,0))</f>
        <v/>
      </c>
      <c r="K14" s="46"/>
      <c r="L14" s="46"/>
      <c r="M14" s="46"/>
      <c r="N14" s="43"/>
      <c r="O14" s="43"/>
      <c r="P14" s="43"/>
      <c r="Q14" s="43"/>
      <c r="R14" s="43"/>
      <c r="S14" s="43"/>
      <c r="T14" s="43"/>
      <c r="U14" s="43"/>
      <c r="V14" s="43"/>
      <c r="W14" s="43"/>
      <c r="X14" s="43"/>
      <c r="Y14" s="43"/>
      <c r="Z14" s="43"/>
      <c r="AA14" s="43"/>
      <c r="AB14" s="43"/>
      <c r="AC14" s="43"/>
      <c r="AD14" s="43"/>
      <c r="AE14" s="43"/>
      <c r="AF14" s="43"/>
      <c r="AG14" s="43"/>
      <c r="AH14" s="43"/>
      <c r="AI14" s="43"/>
      <c r="AJ14" s="43">
        <f>I14</f>
        <v>0</v>
      </c>
      <c r="AK14" s="43"/>
      <c r="AL14" s="43"/>
      <c r="AM14" s="43"/>
      <c r="AN14" s="43"/>
      <c r="AO14" s="43"/>
      <c r="AP14" s="43"/>
      <c r="AQ14" s="43"/>
      <c r="AR14" s="43">
        <f>IF(I14&gt;$AR$6,I14,0)</f>
        <v>0</v>
      </c>
      <c r="AS14" s="43">
        <f>I14</f>
        <v>0</v>
      </c>
      <c r="AT14" s="43">
        <f>I14</f>
        <v>0</v>
      </c>
      <c r="AU14" s="43">
        <f>IF(I14&gt;$AU$6,I14,0)</f>
        <v>0</v>
      </c>
      <c r="AV14" s="43"/>
      <c r="AW14" s="43"/>
      <c r="AX14" s="43"/>
      <c r="AY14" s="43"/>
      <c r="AZ14" s="43"/>
      <c r="BA14" s="43"/>
      <c r="BB14" s="43"/>
    </row>
    <row r="15" spans="1:56">
      <c r="A15" s="47"/>
      <c r="B15" s="18" t="s">
        <v>153</v>
      </c>
      <c r="C15" s="18" t="s">
        <v>154</v>
      </c>
      <c r="D15" s="79" t="s">
        <v>152</v>
      </c>
      <c r="E15" s="140"/>
      <c r="F15" s="87"/>
      <c r="G15" s="87"/>
      <c r="H15" s="102">
        <f t="shared" ref="H15:H78" si="6">IF(E15="",IF(OR(F15="",G15=""),0,F15*(1-G15/100)),E15)</f>
        <v>0</v>
      </c>
      <c r="I15" s="46">
        <f t="shared" ref="I15:I77" si="7">H15/10000</f>
        <v>0</v>
      </c>
      <c r="J15" s="40" t="str">
        <f>IF(_xlfn.XLOOKUP(B15,'POP Limieten'!$B$2:$B$14,'POP Limieten'!$C$2:$C$14,"")="","",IF(H15&gt;_xlfn.XLOOKUP(B15,'POP Limieten'!$B$2:$B$14,'POP Limieten'!$C$2:$C$14,""),1,0))</f>
        <v/>
      </c>
      <c r="K15" s="46"/>
      <c r="L15" s="46"/>
      <c r="M15" s="46"/>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c r="AZ15" s="43"/>
      <c r="BA15" s="43"/>
      <c r="BB15" s="43"/>
    </row>
    <row r="16" spans="1:56">
      <c r="A16" s="47" t="s">
        <v>155</v>
      </c>
      <c r="B16" s="18" t="s">
        <v>156</v>
      </c>
      <c r="C16" s="18" t="s">
        <v>157</v>
      </c>
      <c r="D16" s="79" t="s">
        <v>158</v>
      </c>
      <c r="E16" s="140"/>
      <c r="F16" s="87"/>
      <c r="G16" s="87"/>
      <c r="H16" s="102">
        <f t="shared" si="6"/>
        <v>0</v>
      </c>
      <c r="I16" s="46">
        <f t="shared" si="7"/>
        <v>0</v>
      </c>
      <c r="J16" s="40" t="str">
        <f>IF(_xlfn.XLOOKUP(B16,'POP Limieten'!$B$2:$B$14,'POP Limieten'!$C$2:$C$14,"")="","",IF(H16&gt;_xlfn.XLOOKUP(B16,'POP Limieten'!$B$2:$B$14,'POP Limieten'!$C$2:$C$14,""),1,0))</f>
        <v/>
      </c>
      <c r="K16" s="46"/>
      <c r="L16" s="46"/>
      <c r="M16" s="46"/>
      <c r="N16" s="43">
        <f>I16</f>
        <v>0</v>
      </c>
      <c r="O16" s="43">
        <f>IF(I16&gt;$O$6,I16,0)</f>
        <v>0</v>
      </c>
      <c r="P16" s="43"/>
      <c r="Q16" s="43"/>
      <c r="R16" s="43"/>
      <c r="S16" s="43"/>
      <c r="T16" s="43"/>
      <c r="U16" s="43"/>
      <c r="V16" s="43"/>
      <c r="W16" s="43"/>
      <c r="X16" s="43"/>
      <c r="Y16" s="43"/>
      <c r="Z16" s="43"/>
      <c r="AA16" s="43"/>
      <c r="AB16" s="43"/>
      <c r="AC16" s="43"/>
      <c r="AD16" s="43"/>
      <c r="AE16" s="43"/>
      <c r="AF16" s="43"/>
      <c r="AG16" s="43"/>
      <c r="AH16" s="43">
        <f>IF(I16&gt;$AH$6,I16,0)</f>
        <v>0</v>
      </c>
      <c r="AI16" s="43"/>
      <c r="AJ16" s="43"/>
      <c r="AK16" s="43"/>
      <c r="AL16" s="43"/>
      <c r="AM16" s="43"/>
      <c r="AN16" s="43"/>
      <c r="AO16" s="43"/>
      <c r="AP16" s="43"/>
      <c r="AQ16" s="43"/>
      <c r="AR16" s="43"/>
      <c r="AS16" s="43"/>
      <c r="AT16" s="43"/>
      <c r="AU16" s="43"/>
      <c r="AV16" s="43"/>
      <c r="AW16" s="43"/>
      <c r="AX16" s="43"/>
      <c r="AY16" s="43"/>
      <c r="AZ16" s="43"/>
      <c r="BA16" s="43"/>
      <c r="BB16" s="43"/>
    </row>
    <row r="17" spans="1:54">
      <c r="A17" s="47"/>
      <c r="B17" s="18" t="s">
        <v>159</v>
      </c>
      <c r="C17" s="18" t="s">
        <v>160</v>
      </c>
      <c r="D17" s="19">
        <v>314</v>
      </c>
      <c r="E17" s="140"/>
      <c r="F17" s="87"/>
      <c r="G17" s="87"/>
      <c r="H17" s="102">
        <f t="shared" si="6"/>
        <v>0</v>
      </c>
      <c r="I17" s="46">
        <f t="shared" si="7"/>
        <v>0</v>
      </c>
      <c r="J17" s="40" t="str">
        <f>IF(_xlfn.XLOOKUP(B17,'POP Limieten'!$B$2:$B$14,'POP Limieten'!$C$2:$C$14,"")="","",IF(H17&gt;_xlfn.XLOOKUP(B17,'POP Limieten'!$B$2:$B$14,'POP Limieten'!$C$2:$C$14,""),1,0))</f>
        <v/>
      </c>
      <c r="K17" s="46"/>
      <c r="L17" s="46"/>
      <c r="M17" s="46"/>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row>
    <row r="18" spans="1:54">
      <c r="A18" s="47" t="s">
        <v>161</v>
      </c>
      <c r="B18" s="18" t="s">
        <v>162</v>
      </c>
      <c r="C18" s="18" t="s">
        <v>163</v>
      </c>
      <c r="D18" s="19" t="s">
        <v>164</v>
      </c>
      <c r="E18" s="140"/>
      <c r="F18" s="87"/>
      <c r="G18" s="87"/>
      <c r="H18" s="102">
        <f t="shared" si="6"/>
        <v>0</v>
      </c>
      <c r="I18" s="46">
        <f t="shared" si="7"/>
        <v>0</v>
      </c>
      <c r="J18" s="40" t="str">
        <f>IF(_xlfn.XLOOKUP(B18,'POP Limieten'!$B$2:$B$14,'POP Limieten'!$C$2:$C$14,"")="","",IF(H18&gt;_xlfn.XLOOKUP(B18,'POP Limieten'!$B$2:$B$14,'POP Limieten'!$C$2:$C$14,""),1,0))</f>
        <v/>
      </c>
      <c r="K18" s="46"/>
      <c r="L18" s="46"/>
      <c r="M18" s="46"/>
      <c r="N18" s="43"/>
      <c r="O18" s="43">
        <f>IF(I18&gt;$O$6,I18,0)</f>
        <v>0</v>
      </c>
      <c r="P18" s="43"/>
      <c r="Q18" s="43"/>
      <c r="R18" s="43"/>
      <c r="S18" s="43"/>
      <c r="T18" s="43"/>
      <c r="U18" s="43"/>
      <c r="V18" s="35"/>
      <c r="W18" s="35"/>
      <c r="X18" s="35"/>
      <c r="Y18" s="35"/>
      <c r="Z18" s="43">
        <f>IF(I18&gt;$Z$6,I18,0)</f>
        <v>0</v>
      </c>
      <c r="AA18" s="43">
        <f>IF(I18&gt;$AA$6,I18,0)</f>
        <v>0</v>
      </c>
      <c r="AB18" s="35"/>
      <c r="AC18" s="43"/>
      <c r="AD18" s="43"/>
      <c r="AE18" s="43"/>
      <c r="AF18" s="46">
        <f>I18</f>
        <v>0</v>
      </c>
      <c r="AG18" s="43"/>
      <c r="AH18" s="43">
        <f>IF(I18&gt;$AH$6,I18,0)</f>
        <v>0</v>
      </c>
      <c r="AI18" s="43"/>
      <c r="AJ18" s="46"/>
      <c r="AK18" s="43"/>
      <c r="AL18" s="43"/>
      <c r="AM18" s="43"/>
      <c r="AN18" s="43"/>
      <c r="AO18" s="43"/>
      <c r="AP18" s="43"/>
      <c r="AQ18" s="43"/>
      <c r="AR18" s="43">
        <f>IF(I18&gt;$AR$6,I18,0)</f>
        <v>0</v>
      </c>
      <c r="AS18" s="46">
        <f>I18</f>
        <v>0</v>
      </c>
      <c r="AT18" s="43">
        <f>I18</f>
        <v>0</v>
      </c>
      <c r="AU18" s="46">
        <f>IF(I18&gt;$AU$6,I18,0)</f>
        <v>0</v>
      </c>
      <c r="AV18" s="46"/>
      <c r="AW18" s="46"/>
      <c r="AX18" s="43"/>
      <c r="AY18" s="43"/>
      <c r="AZ18" s="43"/>
      <c r="BA18" s="43"/>
      <c r="BB18" s="43"/>
    </row>
    <row r="19" spans="1:54">
      <c r="A19" s="47"/>
      <c r="B19" s="18" t="s">
        <v>165</v>
      </c>
      <c r="C19" s="18" t="s">
        <v>166</v>
      </c>
      <c r="D19" s="19" t="s">
        <v>167</v>
      </c>
      <c r="E19" s="140"/>
      <c r="F19" s="87"/>
      <c r="G19" s="87"/>
      <c r="H19" s="102">
        <f t="shared" si="6"/>
        <v>0</v>
      </c>
      <c r="I19" s="46">
        <f t="shared" si="7"/>
        <v>0</v>
      </c>
      <c r="J19" s="40" t="str">
        <f>IF(_xlfn.XLOOKUP(B19,'POP Limieten'!$B$2:$B$14,'POP Limieten'!$C$2:$C$14,"")="","",IF(H19&gt;_xlfn.XLOOKUP(B19,'POP Limieten'!$B$2:$B$14,'POP Limieten'!$C$2:$C$14,""),1,0))</f>
        <v/>
      </c>
      <c r="K19" s="46"/>
      <c r="L19" s="46"/>
      <c r="M19" s="46"/>
      <c r="N19" s="43"/>
      <c r="O19" s="43"/>
      <c r="P19" s="43"/>
      <c r="Q19" s="43"/>
      <c r="R19" s="43"/>
      <c r="S19" s="43"/>
      <c r="T19" s="43"/>
      <c r="U19" s="43"/>
      <c r="V19" s="35"/>
      <c r="W19" s="35"/>
      <c r="X19" s="35"/>
      <c r="Y19" s="35"/>
      <c r="Z19" s="35"/>
      <c r="AA19" s="35"/>
      <c r="AB19" s="35"/>
      <c r="AC19" s="43"/>
      <c r="AD19" s="43"/>
      <c r="AE19" s="43"/>
      <c r="AF19" s="43"/>
      <c r="AG19" s="43"/>
      <c r="AH19" s="43"/>
      <c r="AI19" s="43"/>
      <c r="AJ19" s="43"/>
      <c r="AK19" s="43"/>
      <c r="AL19" s="43"/>
      <c r="AM19" s="43"/>
      <c r="AN19" s="43"/>
      <c r="AO19" s="43"/>
      <c r="AP19" s="43"/>
      <c r="AQ19" s="43"/>
      <c r="AR19" s="43"/>
      <c r="AS19" s="43"/>
      <c r="AT19" s="43"/>
      <c r="AU19" s="43"/>
      <c r="AV19" s="43"/>
      <c r="AW19" s="43"/>
      <c r="AX19" s="43"/>
      <c r="AY19" s="43"/>
      <c r="AZ19" s="43"/>
      <c r="BA19" s="43"/>
      <c r="BB19" s="43"/>
    </row>
    <row r="20" spans="1:54">
      <c r="A20" s="47"/>
      <c r="B20" s="18" t="s">
        <v>168</v>
      </c>
      <c r="C20" s="18" t="s">
        <v>169</v>
      </c>
      <c r="D20" s="19" t="s">
        <v>170</v>
      </c>
      <c r="E20" s="140"/>
      <c r="F20" s="87"/>
      <c r="G20" s="87"/>
      <c r="H20" s="102">
        <f t="shared" si="6"/>
        <v>0</v>
      </c>
      <c r="I20" s="46">
        <f t="shared" si="7"/>
        <v>0</v>
      </c>
      <c r="J20" s="40" t="str">
        <f>IF(_xlfn.XLOOKUP(B20,'POP Limieten'!$B$2:$B$14,'POP Limieten'!$C$2:$C$14,"")="","",IF(H20&gt;_xlfn.XLOOKUP(B20,'POP Limieten'!$B$2:$B$14,'POP Limieten'!$C$2:$C$14,""),1,0))</f>
        <v/>
      </c>
      <c r="K20" s="46"/>
      <c r="L20" s="46"/>
      <c r="M20" s="46"/>
      <c r="N20" s="43"/>
      <c r="O20" s="43"/>
      <c r="P20" s="43"/>
      <c r="Q20" s="43"/>
      <c r="R20" s="43"/>
      <c r="S20" s="43"/>
      <c r="T20" s="43"/>
      <c r="U20" s="43"/>
      <c r="V20" s="35"/>
      <c r="W20" s="35"/>
      <c r="X20" s="35"/>
      <c r="Y20" s="35"/>
      <c r="Z20" s="35"/>
      <c r="AA20" s="35"/>
      <c r="AB20" s="35"/>
      <c r="AC20" s="43"/>
      <c r="AD20" s="43"/>
      <c r="AE20" s="43"/>
      <c r="AF20" s="43"/>
      <c r="AG20" s="43"/>
      <c r="AH20" s="43"/>
      <c r="AI20" s="43"/>
      <c r="AJ20" s="43"/>
      <c r="AK20" s="43"/>
      <c r="AL20" s="43"/>
      <c r="AM20" s="43"/>
      <c r="AN20" s="43"/>
      <c r="AO20" s="43"/>
      <c r="AP20" s="43"/>
      <c r="AQ20" s="43"/>
      <c r="AR20" s="43"/>
      <c r="AS20" s="43"/>
      <c r="AT20" s="43"/>
      <c r="AU20" s="43"/>
      <c r="AV20" s="43"/>
      <c r="AW20" s="43"/>
      <c r="AX20" s="43"/>
      <c r="AY20" s="43"/>
      <c r="AZ20" s="43"/>
      <c r="BA20" s="43"/>
      <c r="BB20" s="43"/>
    </row>
    <row r="21" spans="1:54">
      <c r="A21" s="47" t="s">
        <v>171</v>
      </c>
      <c r="B21" s="18" t="s">
        <v>172</v>
      </c>
      <c r="C21" s="18" t="s">
        <v>173</v>
      </c>
      <c r="D21" s="48" t="s">
        <v>174</v>
      </c>
      <c r="E21" s="140"/>
      <c r="F21" s="87"/>
      <c r="G21" s="87"/>
      <c r="H21" s="102">
        <f t="shared" si="6"/>
        <v>0</v>
      </c>
      <c r="I21" s="46">
        <f t="shared" si="7"/>
        <v>0</v>
      </c>
      <c r="J21" s="40" t="str">
        <f>IF(_xlfn.XLOOKUP(B21,'POP Limieten'!$B$2:$B$14,'POP Limieten'!$C$2:$C$14,"")="","",IF(H21&gt;_xlfn.XLOOKUP(B21,'POP Limieten'!$B$2:$B$14,'POP Limieten'!$C$2:$C$14,""),1,0))</f>
        <v/>
      </c>
      <c r="K21" s="46"/>
      <c r="L21" s="46"/>
      <c r="M21" s="46"/>
      <c r="N21" s="43"/>
      <c r="O21" s="43"/>
      <c r="P21" s="43"/>
      <c r="Q21" s="43"/>
      <c r="R21" s="43"/>
      <c r="S21" s="43"/>
      <c r="T21" s="43"/>
      <c r="U21" s="43"/>
      <c r="V21" s="35"/>
      <c r="W21" s="35"/>
      <c r="X21" s="35"/>
      <c r="Y21" s="35"/>
      <c r="Z21" s="35"/>
      <c r="AA21" s="35"/>
      <c r="AB21" s="35"/>
      <c r="AC21" s="43"/>
      <c r="AD21" s="43"/>
      <c r="AE21" s="43"/>
      <c r="AF21" s="43"/>
      <c r="AG21" s="43"/>
      <c r="AH21" s="43"/>
      <c r="AI21" s="43"/>
      <c r="AJ21" s="43">
        <f>I21</f>
        <v>0</v>
      </c>
      <c r="AK21" s="43"/>
      <c r="AL21" s="43"/>
      <c r="AM21" s="43"/>
      <c r="AN21" s="43"/>
      <c r="AO21" s="43"/>
      <c r="AP21" s="43"/>
      <c r="AQ21" s="43"/>
      <c r="AR21" s="43"/>
      <c r="AS21" s="43"/>
      <c r="AT21" s="43"/>
      <c r="AU21" s="43"/>
      <c r="AV21" s="43"/>
      <c r="AW21" s="43"/>
      <c r="AX21" s="43"/>
      <c r="AY21" s="43"/>
      <c r="AZ21" s="43"/>
      <c r="BA21" s="43"/>
      <c r="BB21" s="43"/>
    </row>
    <row r="22" spans="1:54">
      <c r="A22" s="47"/>
      <c r="B22" s="18" t="s">
        <v>175</v>
      </c>
      <c r="C22" s="18" t="s">
        <v>176</v>
      </c>
      <c r="D22" s="19" t="s">
        <v>174</v>
      </c>
      <c r="E22" s="140"/>
      <c r="F22" s="87"/>
      <c r="G22" s="87"/>
      <c r="H22" s="102">
        <f t="shared" si="6"/>
        <v>0</v>
      </c>
      <c r="I22" s="46">
        <f t="shared" si="7"/>
        <v>0</v>
      </c>
      <c r="J22" s="40" t="str">
        <f>IF(_xlfn.XLOOKUP(B22,'POP Limieten'!$B$2:$B$14,'POP Limieten'!$C$2:$C$14,"")="","",IF(H22&gt;_xlfn.XLOOKUP(B22,'POP Limieten'!$B$2:$B$14,'POP Limieten'!$C$2:$C$14,""),1,0))</f>
        <v/>
      </c>
      <c r="K22" s="46"/>
      <c r="L22" s="46"/>
      <c r="M22" s="46"/>
      <c r="N22" s="43"/>
      <c r="O22" s="43"/>
      <c r="P22" s="43"/>
      <c r="Q22" s="43"/>
      <c r="R22" s="43"/>
      <c r="S22" s="43"/>
      <c r="T22" s="43"/>
      <c r="U22" s="43"/>
      <c r="V22" s="35"/>
      <c r="W22" s="35"/>
      <c r="X22" s="35"/>
      <c r="Y22" s="35"/>
      <c r="Z22" s="35"/>
      <c r="AA22" s="35"/>
      <c r="AB22" s="35"/>
      <c r="AC22" s="43"/>
      <c r="AD22" s="43"/>
      <c r="AE22" s="43"/>
      <c r="AF22" s="43"/>
      <c r="AG22" s="43"/>
      <c r="AH22" s="43"/>
      <c r="AI22" s="43"/>
      <c r="AJ22" s="43"/>
      <c r="AK22" s="43"/>
      <c r="AL22" s="43"/>
      <c r="AM22" s="43"/>
      <c r="AN22" s="43"/>
      <c r="AO22" s="43"/>
      <c r="AP22" s="43"/>
      <c r="AQ22" s="43"/>
      <c r="AR22" s="43"/>
      <c r="AS22" s="43"/>
      <c r="AT22" s="43"/>
      <c r="AU22" s="43"/>
      <c r="AV22" s="43"/>
      <c r="AW22" s="43"/>
      <c r="AX22" s="43"/>
      <c r="AY22" s="43"/>
      <c r="AZ22" s="43"/>
      <c r="BA22" s="43"/>
      <c r="BB22" s="43"/>
    </row>
    <row r="23" spans="1:54">
      <c r="A23" s="47" t="s">
        <v>177</v>
      </c>
      <c r="B23" s="18" t="s">
        <v>178</v>
      </c>
      <c r="C23" s="18" t="s">
        <v>179</v>
      </c>
      <c r="D23" s="48" t="s">
        <v>180</v>
      </c>
      <c r="E23" s="140"/>
      <c r="F23" s="87"/>
      <c r="G23" s="87"/>
      <c r="H23" s="102">
        <f t="shared" si="6"/>
        <v>0</v>
      </c>
      <c r="I23" s="46">
        <f t="shared" si="7"/>
        <v>0</v>
      </c>
      <c r="J23" s="40" t="str">
        <f>IF(_xlfn.XLOOKUP(B23,'POP Limieten'!$B$2:$B$14,'POP Limieten'!$C$2:$C$14,"")="","",IF(H23&gt;_xlfn.XLOOKUP(B23,'POP Limieten'!$B$2:$B$14,'POP Limieten'!$C$2:$C$14,""),1,0))</f>
        <v/>
      </c>
      <c r="K23" s="46"/>
      <c r="L23" s="46"/>
      <c r="M23" s="46"/>
      <c r="N23" s="43">
        <f>I23</f>
        <v>0</v>
      </c>
      <c r="O23" s="43">
        <f>IF(I23&gt;$O$6,I23,0)</f>
        <v>0</v>
      </c>
      <c r="P23" s="43">
        <f>IF(I23&gt;$P$6,I23,0)</f>
        <v>0</v>
      </c>
      <c r="Q23" s="43"/>
      <c r="R23" s="43"/>
      <c r="S23" s="43"/>
      <c r="T23" s="43"/>
      <c r="U23" s="43"/>
      <c r="V23" s="35"/>
      <c r="W23" s="35"/>
      <c r="X23" s="35"/>
      <c r="Y23" s="35"/>
      <c r="Z23" s="35"/>
      <c r="AA23" s="43">
        <f>IF(I23&gt;$AA$6,I23,0)</f>
        <v>0</v>
      </c>
      <c r="AB23" s="35"/>
      <c r="AC23" s="43">
        <f>IF(I23&gt;$AC$6,I23,0)</f>
        <v>0</v>
      </c>
      <c r="AD23" s="43"/>
      <c r="AE23" s="43"/>
      <c r="AF23" s="43"/>
      <c r="AG23" s="43"/>
      <c r="AH23" s="43">
        <f>IF(I23&gt;$AH$6,I23,0)</f>
        <v>0</v>
      </c>
      <c r="AI23" s="43"/>
      <c r="AJ23" s="43"/>
      <c r="AK23" s="43"/>
      <c r="AL23" s="43"/>
      <c r="AM23" s="43"/>
      <c r="AN23" s="43"/>
      <c r="AO23" s="43"/>
      <c r="AP23" s="43"/>
      <c r="AQ23" s="43"/>
      <c r="AR23" s="43"/>
      <c r="AS23" s="43"/>
      <c r="AT23" s="43"/>
      <c r="AU23" s="43"/>
      <c r="AV23" s="43"/>
      <c r="AW23" s="43"/>
      <c r="AX23" s="43"/>
      <c r="AY23" s="43"/>
      <c r="AZ23" s="43"/>
      <c r="BA23" s="43"/>
      <c r="BB23" s="43"/>
    </row>
    <row r="24" spans="1:54">
      <c r="A24" s="47"/>
      <c r="B24" s="18" t="s">
        <v>181</v>
      </c>
      <c r="C24" s="18" t="s">
        <v>182</v>
      </c>
      <c r="D24" s="19" t="s">
        <v>183</v>
      </c>
      <c r="E24" s="140"/>
      <c r="F24" s="87"/>
      <c r="G24" s="87"/>
      <c r="H24" s="102">
        <f t="shared" si="6"/>
        <v>0</v>
      </c>
      <c r="I24" s="46">
        <f t="shared" si="7"/>
        <v>0</v>
      </c>
      <c r="J24" s="40" t="str">
        <f>IF(_xlfn.XLOOKUP(B24,'POP Limieten'!$B$2:$B$14,'POP Limieten'!$C$2:$C$14,"")="","",IF(H24&gt;_xlfn.XLOOKUP(B24,'POP Limieten'!$B$2:$B$14,'POP Limieten'!$C$2:$C$14,""),1,0))</f>
        <v/>
      </c>
      <c r="K24" s="46"/>
      <c r="L24" s="46"/>
      <c r="M24" s="46"/>
      <c r="N24" s="43"/>
      <c r="O24" s="43"/>
      <c r="P24" s="43"/>
      <c r="Q24" s="43"/>
      <c r="R24" s="43"/>
      <c r="S24" s="43"/>
      <c r="T24" s="43"/>
      <c r="U24" s="43"/>
      <c r="V24" s="35"/>
      <c r="W24" s="35"/>
      <c r="X24" s="35"/>
      <c r="Y24" s="35"/>
      <c r="Z24" s="35"/>
      <c r="AA24" s="35"/>
      <c r="AB24" s="35"/>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row>
    <row r="25" spans="1:54" ht="28.5">
      <c r="A25" s="47" t="s">
        <v>184</v>
      </c>
      <c r="B25" s="18" t="s">
        <v>185</v>
      </c>
      <c r="C25" s="18" t="s">
        <v>186</v>
      </c>
      <c r="D25" s="19" t="s">
        <v>187</v>
      </c>
      <c r="E25" s="140"/>
      <c r="F25" s="87"/>
      <c r="G25" s="87"/>
      <c r="H25" s="102">
        <f t="shared" si="6"/>
        <v>0</v>
      </c>
      <c r="I25" s="46">
        <f t="shared" si="7"/>
        <v>0</v>
      </c>
      <c r="J25" s="40" t="str">
        <f>IF(_xlfn.XLOOKUP(B25,'POP Limieten'!$B$2:$B$14,'POP Limieten'!$C$2:$C$14,"")="","",IF(H25&gt;_xlfn.XLOOKUP(B25,'POP Limieten'!$B$2:$B$14,'POP Limieten'!$C$2:$C$14,""),1,0))</f>
        <v/>
      </c>
      <c r="K25" s="46"/>
      <c r="L25" s="46"/>
      <c r="M25" s="46"/>
      <c r="N25" s="43">
        <f>I25</f>
        <v>0</v>
      </c>
      <c r="O25" s="43"/>
      <c r="P25" s="43"/>
      <c r="Q25" s="43"/>
      <c r="R25" s="43">
        <f>I25</f>
        <v>0</v>
      </c>
      <c r="S25" s="43"/>
      <c r="T25" s="43"/>
      <c r="U25" s="43"/>
      <c r="V25" s="43"/>
      <c r="W25" s="43"/>
      <c r="X25" s="43">
        <f>IF(I25&gt;$X$6,I25,0)</f>
        <v>0</v>
      </c>
      <c r="Y25" s="43"/>
      <c r="Z25" s="43"/>
      <c r="AA25" s="43">
        <f>IF(I25&gt;$AA$6,I25,0)</f>
        <v>0</v>
      </c>
      <c r="AB25" s="43"/>
      <c r="AC25" s="43"/>
      <c r="AD25" s="43">
        <f>IF(M25&gt;$AD$6,M25,0)</f>
        <v>0</v>
      </c>
      <c r="AE25" s="43">
        <f>IF(I25&gt;$AE$6,I25,0)</f>
        <v>0</v>
      </c>
      <c r="AF25" s="43">
        <f>I25</f>
        <v>0</v>
      </c>
      <c r="AG25" s="43"/>
      <c r="AH25" s="43"/>
      <c r="AI25" s="43"/>
      <c r="AJ25" s="43">
        <f>I25</f>
        <v>0</v>
      </c>
      <c r="AK25" s="43">
        <f>I25</f>
        <v>0</v>
      </c>
      <c r="AL25" s="43">
        <f>I25</f>
        <v>0</v>
      </c>
      <c r="AM25" s="43">
        <f>I25</f>
        <v>0</v>
      </c>
      <c r="AN25" s="43"/>
      <c r="AO25" s="43"/>
      <c r="AP25" s="43"/>
      <c r="AQ25" s="43"/>
      <c r="AR25" s="43">
        <f>IF(I25&gt;$AR$6,I25,0)</f>
        <v>0</v>
      </c>
      <c r="AS25" s="43">
        <f>I25</f>
        <v>0</v>
      </c>
      <c r="AT25" s="43">
        <f>I25</f>
        <v>0</v>
      </c>
      <c r="AU25" s="46">
        <f>IF(I25&gt;$AU$6,I25,0)</f>
        <v>0</v>
      </c>
      <c r="AV25" s="43"/>
      <c r="AW25" s="43"/>
      <c r="AX25" s="43">
        <f>IF(I25&gt;$AX$6,I25,0)</f>
        <v>0</v>
      </c>
      <c r="AY25" s="43"/>
      <c r="AZ25" s="43"/>
      <c r="BA25" s="43"/>
      <c r="BB25" s="43"/>
    </row>
    <row r="26" spans="1:54">
      <c r="A26" s="47"/>
      <c r="B26" s="18" t="s">
        <v>188</v>
      </c>
      <c r="C26" s="18" t="s">
        <v>189</v>
      </c>
      <c r="D26" s="19" t="s">
        <v>190</v>
      </c>
      <c r="E26" s="140"/>
      <c r="F26" s="87"/>
      <c r="G26" s="87"/>
      <c r="H26" s="102">
        <f t="shared" si="6"/>
        <v>0</v>
      </c>
      <c r="I26" s="46">
        <f t="shared" si="7"/>
        <v>0</v>
      </c>
      <c r="J26" s="40" t="str">
        <f>IF(_xlfn.XLOOKUP(B26,'POP Limieten'!$B$2:$B$14,'POP Limieten'!$C$2:$C$14,"")="","",IF(H26&gt;_xlfn.XLOOKUP(B26,'POP Limieten'!$B$2:$B$14,'POP Limieten'!$C$2:$C$14,""),1,0))</f>
        <v/>
      </c>
      <c r="K26" s="46"/>
      <c r="L26" s="46"/>
      <c r="M26" s="46"/>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row>
    <row r="27" spans="1:54">
      <c r="A27" s="47"/>
      <c r="B27" s="18" t="s">
        <v>191</v>
      </c>
      <c r="C27" s="18" t="s">
        <v>192</v>
      </c>
      <c r="D27" s="19" t="s">
        <v>193</v>
      </c>
      <c r="E27" s="140"/>
      <c r="F27" s="87"/>
      <c r="G27" s="87"/>
      <c r="H27" s="102">
        <f t="shared" si="6"/>
        <v>0</v>
      </c>
      <c r="I27" s="46">
        <f t="shared" si="7"/>
        <v>0</v>
      </c>
      <c r="J27" s="40" t="str">
        <f>IF(_xlfn.XLOOKUP(B27,'POP Limieten'!$B$2:$B$14,'POP Limieten'!$C$2:$C$14,"")="","",IF(H27&gt;_xlfn.XLOOKUP(B27,'POP Limieten'!$B$2:$B$14,'POP Limieten'!$C$2:$C$14,""),1,0))</f>
        <v/>
      </c>
      <c r="K27" s="46"/>
      <c r="L27" s="46"/>
      <c r="M27" s="46"/>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row>
    <row r="28" spans="1:54" ht="28.5">
      <c r="A28" s="47"/>
      <c r="B28" s="18" t="s">
        <v>194</v>
      </c>
      <c r="C28" s="18" t="s">
        <v>195</v>
      </c>
      <c r="D28" s="19" t="s">
        <v>196</v>
      </c>
      <c r="E28" s="140"/>
      <c r="F28" s="87"/>
      <c r="G28" s="87"/>
      <c r="H28" s="102">
        <f t="shared" si="6"/>
        <v>0</v>
      </c>
      <c r="I28" s="46">
        <f t="shared" si="7"/>
        <v>0</v>
      </c>
      <c r="J28" s="40" t="str">
        <f>IF(_xlfn.XLOOKUP(B28,'POP Limieten'!$B$2:$B$14,'POP Limieten'!$C$2:$C$14,"")="","",IF(H28&gt;_xlfn.XLOOKUP(B28,'POP Limieten'!$B$2:$B$14,'POP Limieten'!$C$2:$C$14,""),1,0))</f>
        <v/>
      </c>
      <c r="K28" s="46"/>
      <c r="L28" s="46"/>
      <c r="M28" s="46"/>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row>
    <row r="29" spans="1:54">
      <c r="A29" s="47"/>
      <c r="B29" s="18" t="s">
        <v>197</v>
      </c>
      <c r="C29" s="18" t="s">
        <v>198</v>
      </c>
      <c r="D29" s="19" t="s">
        <v>190</v>
      </c>
      <c r="E29" s="140"/>
      <c r="F29" s="87"/>
      <c r="G29" s="87"/>
      <c r="H29" s="102">
        <f t="shared" si="6"/>
        <v>0</v>
      </c>
      <c r="I29" s="46">
        <f t="shared" si="7"/>
        <v>0</v>
      </c>
      <c r="J29" s="40" t="str">
        <f>IF(_xlfn.XLOOKUP(B29,'POP Limieten'!$B$2:$B$14,'POP Limieten'!$C$2:$C$14,"")="","",IF(H29&gt;_xlfn.XLOOKUP(B29,'POP Limieten'!$B$2:$B$14,'POP Limieten'!$C$2:$C$14,""),1,0))</f>
        <v/>
      </c>
      <c r="K29" s="46"/>
      <c r="L29" s="46"/>
      <c r="M29" s="46"/>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c r="AZ29" s="43"/>
      <c r="BA29" s="43"/>
      <c r="BB29" s="43"/>
    </row>
    <row r="30" spans="1:54">
      <c r="A30" s="47" t="s">
        <v>199</v>
      </c>
      <c r="B30" s="18" t="s">
        <v>200</v>
      </c>
      <c r="C30" s="18" t="s">
        <v>201</v>
      </c>
      <c r="D30" s="19" t="s">
        <v>202</v>
      </c>
      <c r="E30" s="140"/>
      <c r="F30" s="87"/>
      <c r="G30" s="87"/>
      <c r="H30" s="102">
        <f t="shared" si="6"/>
        <v>0</v>
      </c>
      <c r="I30" s="46">
        <f t="shared" si="7"/>
        <v>0</v>
      </c>
      <c r="J30" s="40" t="str">
        <f>IF(_xlfn.XLOOKUP(B30,'POP Limieten'!$B$2:$B$14,'POP Limieten'!$C$2:$C$14,"")="","",IF(H30&gt;_xlfn.XLOOKUP(B30,'POP Limieten'!$B$2:$B$14,'POP Limieten'!$C$2:$C$14,""),1,0))</f>
        <v/>
      </c>
      <c r="K30" s="46"/>
      <c r="L30" s="46"/>
      <c r="M30" s="46"/>
      <c r="N30" s="43"/>
      <c r="O30" s="43"/>
      <c r="P30" s="43"/>
      <c r="Q30" s="43"/>
      <c r="R30" s="43"/>
      <c r="S30" s="43"/>
      <c r="T30" s="43"/>
      <c r="U30" s="43"/>
      <c r="V30" s="43"/>
      <c r="W30" s="43"/>
      <c r="X30" s="43"/>
      <c r="Y30" s="43"/>
      <c r="Z30" s="43"/>
      <c r="AA30" s="43"/>
      <c r="AB30" s="43"/>
      <c r="AC30" s="43"/>
      <c r="AD30" s="43">
        <f>IF(I30&gt;$AD$6,I30,0)</f>
        <v>0</v>
      </c>
      <c r="AE30" s="43"/>
      <c r="AF30" s="43">
        <f>I30</f>
        <v>0</v>
      </c>
      <c r="AG30" s="43"/>
      <c r="AH30" s="43"/>
      <c r="AI30" s="43"/>
      <c r="AJ30" s="43">
        <f>I30</f>
        <v>0</v>
      </c>
      <c r="AK30" s="43"/>
      <c r="AL30" s="43"/>
      <c r="AM30" s="43">
        <f>I30</f>
        <v>0</v>
      </c>
      <c r="AN30" s="43"/>
      <c r="AO30" s="43">
        <f>I30</f>
        <v>0</v>
      </c>
      <c r="AP30" s="43">
        <f>I30</f>
        <v>0</v>
      </c>
      <c r="AQ30" s="43"/>
      <c r="AR30" s="43">
        <f>IF(I30&gt;$AR$6,I30,0)</f>
        <v>0</v>
      </c>
      <c r="AS30" s="43">
        <f>I30</f>
        <v>0</v>
      </c>
      <c r="AT30" s="43">
        <f>I30</f>
        <v>0</v>
      </c>
      <c r="AU30" s="46">
        <f>IF(I30&gt;$AU$6,I30,0)</f>
        <v>0</v>
      </c>
      <c r="AV30" s="43"/>
      <c r="AW30" s="43"/>
      <c r="AX30" s="43">
        <f>IF(I30&gt;$AX$6,I30,0)</f>
        <v>0</v>
      </c>
      <c r="AY30" s="43"/>
      <c r="AZ30" s="43"/>
      <c r="BA30" s="43"/>
      <c r="BB30" s="43"/>
    </row>
    <row r="31" spans="1:54">
      <c r="A31" s="47"/>
      <c r="B31" s="18" t="s">
        <v>203</v>
      </c>
      <c r="C31" s="18" t="s">
        <v>204</v>
      </c>
      <c r="D31" s="19" t="s">
        <v>205</v>
      </c>
      <c r="E31" s="140"/>
      <c r="F31" s="87"/>
      <c r="G31" s="87"/>
      <c r="H31" s="102">
        <f t="shared" si="6"/>
        <v>0</v>
      </c>
      <c r="I31" s="46">
        <f t="shared" si="7"/>
        <v>0</v>
      </c>
      <c r="J31" s="40" t="str">
        <f>IF(_xlfn.XLOOKUP(B31,'POP Limieten'!$B$2:$B$14,'POP Limieten'!$C$2:$C$14,"")="","",IF(H31&gt;_xlfn.XLOOKUP(B31,'POP Limieten'!$B$2:$B$14,'POP Limieten'!$C$2:$C$14,""),1,0))</f>
        <v/>
      </c>
      <c r="K31" s="46"/>
      <c r="L31" s="46"/>
      <c r="M31" s="46"/>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c r="AZ31" s="43"/>
      <c r="BA31" s="43"/>
      <c r="BB31" s="43"/>
    </row>
    <row r="32" spans="1:54" ht="42.75">
      <c r="A32" s="47" t="s">
        <v>206</v>
      </c>
      <c r="B32" s="18" t="s">
        <v>207</v>
      </c>
      <c r="C32" s="83" t="s">
        <v>208</v>
      </c>
      <c r="D32" s="48" t="s">
        <v>209</v>
      </c>
      <c r="E32" s="140"/>
      <c r="F32" s="87"/>
      <c r="G32" s="87"/>
      <c r="H32" s="102">
        <f t="shared" si="6"/>
        <v>0</v>
      </c>
      <c r="I32" s="46">
        <f t="shared" si="7"/>
        <v>0</v>
      </c>
      <c r="J32" s="40" t="str">
        <f>IF(_xlfn.XLOOKUP(B32,'POP Limieten'!$B$2:$B$14,'POP Limieten'!$C$2:$C$14,"")="","",IF(H32&gt;_xlfn.XLOOKUP(B32,'POP Limieten'!$B$2:$B$14,'POP Limieten'!$C$2:$C$14,""),1,0))</f>
        <v/>
      </c>
      <c r="K32" s="46"/>
      <c r="L32" s="46"/>
      <c r="M32" s="46">
        <f>I32</f>
        <v>0</v>
      </c>
      <c r="N32" s="43"/>
      <c r="O32" s="43">
        <f>IF(I32&gt;$O$6,I32,0)</f>
        <v>0</v>
      </c>
      <c r="P32" s="43"/>
      <c r="Q32" s="43">
        <f>IF(I32&gt;$Q$6,I32,0)</f>
        <v>0</v>
      </c>
      <c r="R32" s="43">
        <f>I32</f>
        <v>0</v>
      </c>
      <c r="S32" s="43"/>
      <c r="T32" s="43">
        <f>I32</f>
        <v>0</v>
      </c>
      <c r="U32" s="43"/>
      <c r="V32" s="43"/>
      <c r="W32" s="43"/>
      <c r="X32" s="43">
        <f>IF(I32&gt;$X$6,I32,0)</f>
        <v>0</v>
      </c>
      <c r="Y32" s="43"/>
      <c r="Z32" s="43"/>
      <c r="AA32" s="43">
        <f>IF(I32&gt;$AA$6,I32,0)</f>
        <v>0</v>
      </c>
      <c r="AB32" s="43">
        <f>IF(I32&gt;$AB$6,I32,0)</f>
        <v>0</v>
      </c>
      <c r="AC32" s="43"/>
      <c r="AD32" s="43">
        <f>IF(I32&gt;$AD$6,I32,0)</f>
        <v>0</v>
      </c>
      <c r="AE32" s="43">
        <f>IF(I32&gt;$AE$6,I32,0)</f>
        <v>0</v>
      </c>
      <c r="AF32" s="43">
        <f>I32</f>
        <v>0</v>
      </c>
      <c r="AG32" s="43"/>
      <c r="AH32" s="43">
        <f>IF(I32&gt;$AH$6,I32,0)</f>
        <v>0</v>
      </c>
      <c r="AI32" s="43"/>
      <c r="AJ32" s="43">
        <f>I32</f>
        <v>0</v>
      </c>
      <c r="AK32" s="43">
        <f>I32</f>
        <v>0</v>
      </c>
      <c r="AL32" s="43">
        <f>I32</f>
        <v>0</v>
      </c>
      <c r="AM32" s="43"/>
      <c r="AN32" s="43"/>
      <c r="AO32" s="43">
        <f>I32</f>
        <v>0</v>
      </c>
      <c r="AP32" s="43">
        <f>I32</f>
        <v>0</v>
      </c>
      <c r="AQ32" s="43"/>
      <c r="AR32" s="43">
        <f>IF(I32&gt;$AR$6,I32,0)</f>
        <v>0</v>
      </c>
      <c r="AS32" s="43">
        <f>I32</f>
        <v>0</v>
      </c>
      <c r="AT32" s="43">
        <f>I32</f>
        <v>0</v>
      </c>
      <c r="AU32" s="46">
        <f>IF(I32&gt;$AU$6,I32,0)</f>
        <v>0</v>
      </c>
      <c r="AV32" s="43"/>
      <c r="AW32" s="43"/>
      <c r="AX32" s="43"/>
      <c r="AY32" s="43"/>
      <c r="AZ32" s="43"/>
      <c r="BA32" s="43"/>
      <c r="BB32" s="43"/>
    </row>
    <row r="33" spans="1:54" ht="28.5">
      <c r="A33" s="47"/>
      <c r="B33" s="18" t="s">
        <v>210</v>
      </c>
      <c r="C33" s="83" t="s">
        <v>211</v>
      </c>
      <c r="D33" s="19" t="s">
        <v>212</v>
      </c>
      <c r="E33" s="140"/>
      <c r="F33" s="87"/>
      <c r="G33" s="87"/>
      <c r="H33" s="102">
        <f t="shared" si="6"/>
        <v>0</v>
      </c>
      <c r="I33" s="46">
        <f t="shared" si="7"/>
        <v>0</v>
      </c>
      <c r="J33" s="40" t="str">
        <f>IF(_xlfn.XLOOKUP(B33,'POP Limieten'!$B$2:$B$14,'POP Limieten'!$C$2:$C$14,"")="","",IF(H33&gt;_xlfn.XLOOKUP(B33,'POP Limieten'!$B$2:$B$14,'POP Limieten'!$C$2:$C$14,""),1,0))</f>
        <v/>
      </c>
      <c r="K33" s="46"/>
      <c r="L33" s="46"/>
      <c r="M33" s="46"/>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c r="AZ33" s="43"/>
      <c r="BA33" s="43"/>
      <c r="BB33" s="43"/>
    </row>
    <row r="34" spans="1:54" ht="28.5">
      <c r="A34" s="47"/>
      <c r="B34" s="18" t="s">
        <v>213</v>
      </c>
      <c r="C34" s="19" t="s">
        <v>214</v>
      </c>
      <c r="D34" s="19" t="s">
        <v>215</v>
      </c>
      <c r="E34" s="140"/>
      <c r="F34" s="87"/>
      <c r="G34" s="87"/>
      <c r="H34" s="102">
        <f t="shared" si="6"/>
        <v>0</v>
      </c>
      <c r="I34" s="46">
        <f t="shared" si="7"/>
        <v>0</v>
      </c>
      <c r="J34" s="40" t="str">
        <f>IF(_xlfn.XLOOKUP(B34,'POP Limieten'!$B$2:$B$14,'POP Limieten'!$C$2:$C$14,"")="","",IF(H34&gt;_xlfn.XLOOKUP(B34,'POP Limieten'!$B$2:$B$14,'POP Limieten'!$C$2:$C$14,""),1,0))</f>
        <v/>
      </c>
      <c r="K34" s="46"/>
      <c r="L34" s="46"/>
      <c r="M34" s="46"/>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c r="AZ34" s="43"/>
      <c r="BA34" s="43"/>
      <c r="BB34" s="43"/>
    </row>
    <row r="35" spans="1:54" ht="28.5">
      <c r="A35" s="47"/>
      <c r="B35" s="18" t="s">
        <v>216</v>
      </c>
      <c r="C35" s="18" t="s">
        <v>217</v>
      </c>
      <c r="D35" s="19" t="s">
        <v>218</v>
      </c>
      <c r="E35" s="140"/>
      <c r="F35" s="87"/>
      <c r="G35" s="87"/>
      <c r="H35" s="102">
        <f t="shared" si="6"/>
        <v>0</v>
      </c>
      <c r="I35" s="46">
        <f t="shared" si="7"/>
        <v>0</v>
      </c>
      <c r="J35" s="40" t="str">
        <f>IF(_xlfn.XLOOKUP(B35,'POP Limieten'!$B$2:$B$14,'POP Limieten'!$C$2:$C$14,"")="","",IF(H35&gt;_xlfn.XLOOKUP(B35,'POP Limieten'!$B$2:$B$14,'POP Limieten'!$C$2:$C$14,""),1,0))</f>
        <v/>
      </c>
      <c r="K35" s="46"/>
      <c r="L35" s="46"/>
      <c r="M35" s="46"/>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c r="AZ35" s="43"/>
      <c r="BA35" s="43"/>
      <c r="BB35" s="43"/>
    </row>
    <row r="36" spans="1:54" ht="28.5">
      <c r="A36" s="47"/>
      <c r="B36" s="18" t="s">
        <v>219</v>
      </c>
      <c r="C36" s="83" t="s">
        <v>220</v>
      </c>
      <c r="D36" s="19" t="s">
        <v>218</v>
      </c>
      <c r="E36" s="140"/>
      <c r="F36" s="87"/>
      <c r="G36" s="87"/>
      <c r="H36" s="102">
        <f t="shared" si="6"/>
        <v>0</v>
      </c>
      <c r="I36" s="46">
        <f t="shared" si="7"/>
        <v>0</v>
      </c>
      <c r="J36" s="40" t="str">
        <f>IF(_xlfn.XLOOKUP(B36,'POP Limieten'!$B$2:$B$14,'POP Limieten'!$C$2:$C$14,"")="","",IF(H36&gt;_xlfn.XLOOKUP(B36,'POP Limieten'!$B$2:$B$14,'POP Limieten'!$C$2:$C$14,""),1,0))</f>
        <v/>
      </c>
      <c r="K36" s="46"/>
      <c r="L36" s="46"/>
      <c r="M36" s="46"/>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row>
    <row r="37" spans="1:54" ht="28.5">
      <c r="A37" s="47"/>
      <c r="B37" s="18" t="s">
        <v>221</v>
      </c>
      <c r="C37" s="18" t="s">
        <v>222</v>
      </c>
      <c r="D37" s="19" t="s">
        <v>223</v>
      </c>
      <c r="E37" s="140"/>
      <c r="F37" s="87"/>
      <c r="G37" s="87"/>
      <c r="H37" s="102">
        <f t="shared" si="6"/>
        <v>0</v>
      </c>
      <c r="I37" s="46">
        <f t="shared" si="7"/>
        <v>0</v>
      </c>
      <c r="J37" s="40" t="str">
        <f>IF(_xlfn.XLOOKUP(B37,'POP Limieten'!$B$2:$B$14,'POP Limieten'!$C$2:$C$14,"")="","",IF(H37&gt;_xlfn.XLOOKUP(B37,'POP Limieten'!$B$2:$B$14,'POP Limieten'!$C$2:$C$14,""),1,0))</f>
        <v/>
      </c>
      <c r="K37" s="46"/>
      <c r="L37" s="46"/>
      <c r="M37" s="46"/>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c r="AZ37" s="43"/>
      <c r="BA37" s="43"/>
      <c r="BB37" s="43"/>
    </row>
    <row r="38" spans="1:54">
      <c r="A38" s="47"/>
      <c r="B38" s="18" t="s">
        <v>224</v>
      </c>
      <c r="C38" s="18" t="s">
        <v>225</v>
      </c>
      <c r="D38" s="79" t="s">
        <v>226</v>
      </c>
      <c r="E38" s="140"/>
      <c r="F38" s="87"/>
      <c r="G38" s="87"/>
      <c r="H38" s="102">
        <f t="shared" si="6"/>
        <v>0</v>
      </c>
      <c r="I38" s="46">
        <f t="shared" si="7"/>
        <v>0</v>
      </c>
      <c r="J38" s="40" t="str">
        <f>IF(_xlfn.XLOOKUP(B38,'POP Limieten'!$B$2:$B$14,'POP Limieten'!$C$2:$C$14,"")="","",IF(H38&gt;_xlfn.XLOOKUP(B38,'POP Limieten'!$B$2:$B$14,'POP Limieten'!$C$2:$C$14,""),1,0))</f>
        <v/>
      </c>
      <c r="K38" s="46"/>
      <c r="L38" s="46"/>
      <c r="M38" s="46"/>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c r="AZ38" s="43"/>
      <c r="BA38" s="43"/>
      <c r="BB38" s="43"/>
    </row>
    <row r="39" spans="1:54">
      <c r="A39" s="47" t="s">
        <v>227</v>
      </c>
      <c r="B39" s="18" t="s">
        <v>228</v>
      </c>
      <c r="C39" s="18" t="s">
        <v>229</v>
      </c>
      <c r="D39" s="48" t="s">
        <v>230</v>
      </c>
      <c r="E39" s="140"/>
      <c r="F39" s="87"/>
      <c r="G39" s="87"/>
      <c r="H39" s="102">
        <f t="shared" si="6"/>
        <v>0</v>
      </c>
      <c r="I39" s="46">
        <f t="shared" si="7"/>
        <v>0</v>
      </c>
      <c r="J39" s="40" t="str">
        <f>IF(_xlfn.XLOOKUP(B39,'POP Limieten'!$B$2:$B$14,'POP Limieten'!$C$2:$C$14,"")="","",IF(H39&gt;_xlfn.XLOOKUP(B39,'POP Limieten'!$B$2:$B$14,'POP Limieten'!$C$2:$C$14,""),1,0))</f>
        <v/>
      </c>
      <c r="K39" s="46"/>
      <c r="L39" s="46"/>
      <c r="M39" s="46"/>
      <c r="N39" s="43"/>
      <c r="O39" s="43"/>
      <c r="P39" s="43">
        <f>IF(I39&gt;$P$6,I39,0)</f>
        <v>0</v>
      </c>
      <c r="Q39" s="43">
        <f>IF(I39&gt;$Q$6,I39,0)</f>
        <v>0</v>
      </c>
      <c r="R39" s="43"/>
      <c r="S39" s="43"/>
      <c r="T39" s="43"/>
      <c r="U39" s="43"/>
      <c r="V39" s="43"/>
      <c r="W39" s="43"/>
      <c r="X39" s="43"/>
      <c r="Y39" s="43"/>
      <c r="Z39" s="43"/>
      <c r="AA39" s="43"/>
      <c r="AB39" s="43"/>
      <c r="AC39" s="43">
        <f>IF(I39&gt;$AC$6,I39,0)</f>
        <v>0</v>
      </c>
      <c r="AD39" s="43">
        <f>IF(I39&gt;$AD$6,I39,0)</f>
        <v>0</v>
      </c>
      <c r="AE39" s="43">
        <f>IF(I39&gt;$AE$6,I39,0)</f>
        <v>0</v>
      </c>
      <c r="AF39" s="43"/>
      <c r="AG39" s="43"/>
      <c r="AH39" s="43"/>
      <c r="AI39" s="43"/>
      <c r="AJ39" s="43"/>
      <c r="AK39" s="43"/>
      <c r="AL39" s="43"/>
      <c r="AM39" s="43"/>
      <c r="AN39" s="43"/>
      <c r="AO39" s="43"/>
      <c r="AP39" s="43"/>
      <c r="AQ39" s="43"/>
      <c r="AR39" s="43">
        <f>IF(I39&gt;$AR$6,I39,0)</f>
        <v>0</v>
      </c>
      <c r="AS39" s="43">
        <f>I39</f>
        <v>0</v>
      </c>
      <c r="AT39" s="43">
        <f>I39</f>
        <v>0</v>
      </c>
      <c r="AU39" s="46">
        <f>IF(I39&gt;$AU$6,I39,0)</f>
        <v>0</v>
      </c>
      <c r="AV39" s="43">
        <f>IF(I39&gt;$AV$6,I39,0)</f>
        <v>0</v>
      </c>
      <c r="AW39" s="43"/>
      <c r="AX39" s="43"/>
      <c r="AY39" s="43"/>
      <c r="AZ39" s="43"/>
      <c r="BA39" s="43"/>
      <c r="BB39" s="43"/>
    </row>
    <row r="40" spans="1:54">
      <c r="A40" s="47"/>
      <c r="B40" s="18" t="s">
        <v>231</v>
      </c>
      <c r="C40" s="18" t="s">
        <v>232</v>
      </c>
      <c r="D40" s="19" t="s">
        <v>233</v>
      </c>
      <c r="E40" s="140"/>
      <c r="F40" s="87"/>
      <c r="G40" s="87"/>
      <c r="H40" s="102">
        <f t="shared" si="6"/>
        <v>0</v>
      </c>
      <c r="I40" s="46">
        <f t="shared" si="7"/>
        <v>0</v>
      </c>
      <c r="J40" s="40" t="str">
        <f>IF(_xlfn.XLOOKUP(B40,'POP Limieten'!$B$2:$B$14,'POP Limieten'!$C$2:$C$14,"")="","",IF(H40&gt;_xlfn.XLOOKUP(B40,'POP Limieten'!$B$2:$B$14,'POP Limieten'!$C$2:$C$14,""),1,0))</f>
        <v/>
      </c>
      <c r="K40" s="46"/>
      <c r="L40" s="46"/>
      <c r="M40" s="46"/>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c r="AZ40" s="43"/>
      <c r="BA40" s="43"/>
      <c r="BB40" s="43"/>
    </row>
    <row r="41" spans="1:54">
      <c r="A41" s="47"/>
      <c r="B41" s="18" t="s">
        <v>234</v>
      </c>
      <c r="C41" s="18" t="s">
        <v>235</v>
      </c>
      <c r="D41" s="19" t="s">
        <v>236</v>
      </c>
      <c r="E41" s="140"/>
      <c r="F41" s="87"/>
      <c r="G41" s="87"/>
      <c r="H41" s="102">
        <f t="shared" si="6"/>
        <v>0</v>
      </c>
      <c r="I41" s="46">
        <f t="shared" si="7"/>
        <v>0</v>
      </c>
      <c r="J41" s="40" t="str">
        <f>IF(_xlfn.XLOOKUP(B41,'POP Limieten'!$B$2:$B$14,'POP Limieten'!$C$2:$C$14,"")="","",IF(H41&gt;_xlfn.XLOOKUP(B41,'POP Limieten'!$B$2:$B$14,'POP Limieten'!$C$2:$C$14,""),1,0))</f>
        <v/>
      </c>
      <c r="K41" s="46"/>
      <c r="L41" s="46"/>
      <c r="M41" s="46"/>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c r="AZ41" s="43"/>
      <c r="BA41" s="43"/>
      <c r="BB41" s="43"/>
    </row>
    <row r="42" spans="1:54">
      <c r="A42" s="47"/>
      <c r="B42" s="18" t="s">
        <v>237</v>
      </c>
      <c r="C42" s="18" t="s">
        <v>238</v>
      </c>
      <c r="D42" s="19" t="s">
        <v>239</v>
      </c>
      <c r="E42" s="140"/>
      <c r="F42" s="87"/>
      <c r="G42" s="87"/>
      <c r="H42" s="102">
        <f t="shared" si="6"/>
        <v>0</v>
      </c>
      <c r="I42" s="46">
        <f t="shared" si="7"/>
        <v>0</v>
      </c>
      <c r="J42" s="40" t="str">
        <f>IF(_xlfn.XLOOKUP(B42,'POP Limieten'!$B$2:$B$14,'POP Limieten'!$C$2:$C$14,"")="","",IF(H42&gt;_xlfn.XLOOKUP(B42,'POP Limieten'!$B$2:$B$14,'POP Limieten'!$C$2:$C$14,""),1,0))</f>
        <v/>
      </c>
      <c r="K42" s="46"/>
      <c r="L42" s="46"/>
      <c r="M42" s="46"/>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c r="AZ42" s="43"/>
      <c r="BA42" s="43"/>
      <c r="BB42" s="43"/>
    </row>
    <row r="43" spans="1:54">
      <c r="A43" s="47"/>
      <c r="B43" s="18" t="s">
        <v>240</v>
      </c>
      <c r="C43" s="18" t="s">
        <v>241</v>
      </c>
      <c r="D43" s="79" t="s">
        <v>242</v>
      </c>
      <c r="E43" s="140"/>
      <c r="F43" s="87"/>
      <c r="G43" s="87"/>
      <c r="H43" s="102">
        <f t="shared" si="6"/>
        <v>0</v>
      </c>
      <c r="I43" s="46">
        <f t="shared" si="7"/>
        <v>0</v>
      </c>
      <c r="J43" s="40" t="str">
        <f>IF(_xlfn.XLOOKUP(B43,'POP Limieten'!$B$2:$B$14,'POP Limieten'!$C$2:$C$14,"")="","",IF(H43&gt;_xlfn.XLOOKUP(B43,'POP Limieten'!$B$2:$B$14,'POP Limieten'!$C$2:$C$14,""),1,0))</f>
        <v/>
      </c>
      <c r="K43" s="46"/>
      <c r="L43" s="46"/>
      <c r="M43" s="46"/>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c r="AZ43" s="43"/>
      <c r="BA43" s="43"/>
      <c r="BB43" s="43"/>
    </row>
    <row r="44" spans="1:54">
      <c r="A44" s="47"/>
      <c r="B44" s="18" t="s">
        <v>243</v>
      </c>
      <c r="C44" s="18" t="s">
        <v>244</v>
      </c>
      <c r="D44" s="19" t="s">
        <v>245</v>
      </c>
      <c r="E44" s="140"/>
      <c r="F44" s="87"/>
      <c r="G44" s="87"/>
      <c r="H44" s="102">
        <f t="shared" si="6"/>
        <v>0</v>
      </c>
      <c r="I44" s="46">
        <f t="shared" si="7"/>
        <v>0</v>
      </c>
      <c r="J44" s="40" t="str">
        <f>IF(_xlfn.XLOOKUP(B44,'POP Limieten'!$B$2:$B$14,'POP Limieten'!$C$2:$C$14,"")="","",IF(H44&gt;_xlfn.XLOOKUP(B44,'POP Limieten'!$B$2:$B$14,'POP Limieten'!$C$2:$C$14,""),1,0))</f>
        <v/>
      </c>
      <c r="K44" s="46"/>
      <c r="L44" s="46"/>
      <c r="M44" s="46"/>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row>
    <row r="45" spans="1:54">
      <c r="A45" s="47" t="s">
        <v>246</v>
      </c>
      <c r="B45" s="18" t="s">
        <v>247</v>
      </c>
      <c r="C45" s="18" t="s">
        <v>248</v>
      </c>
      <c r="D45" s="48" t="s">
        <v>249</v>
      </c>
      <c r="E45" s="140"/>
      <c r="F45" s="87"/>
      <c r="G45" s="87"/>
      <c r="H45" s="102">
        <f t="shared" si="6"/>
        <v>0</v>
      </c>
      <c r="I45" s="46">
        <f t="shared" si="7"/>
        <v>0</v>
      </c>
      <c r="J45" s="40" t="str">
        <f>IF(_xlfn.XLOOKUP(B45,'POP Limieten'!$B$2:$B$14,'POP Limieten'!$C$2:$C$14,"")="","",IF(H45&gt;_xlfn.XLOOKUP(B45,'POP Limieten'!$B$2:$B$14,'POP Limieten'!$C$2:$C$14,""),1,0))</f>
        <v/>
      </c>
      <c r="K45" s="46"/>
      <c r="L45" s="46"/>
      <c r="M45" s="46"/>
      <c r="N45" s="43"/>
      <c r="O45" s="43"/>
      <c r="P45" s="43">
        <f>IF(I45&gt;$P$6,I45,0)</f>
        <v>0</v>
      </c>
      <c r="Q45" s="43"/>
      <c r="R45" s="43"/>
      <c r="S45" s="43"/>
      <c r="T45" s="43"/>
      <c r="U45" s="43"/>
      <c r="V45" s="43"/>
      <c r="W45" s="43"/>
      <c r="X45" s="43"/>
      <c r="Y45" s="43"/>
      <c r="Z45" s="43"/>
      <c r="AA45" s="43"/>
      <c r="AB45" s="43"/>
      <c r="AC45" s="43"/>
      <c r="AD45" s="43">
        <f>IF(I45&gt;$AD$6,I45,0)</f>
        <v>0</v>
      </c>
      <c r="AE45" s="43"/>
      <c r="AF45" s="43"/>
      <c r="AG45" s="43"/>
      <c r="AH45" s="43"/>
      <c r="AI45" s="43"/>
      <c r="AJ45" s="43"/>
      <c r="AK45" s="43"/>
      <c r="AL45" s="43"/>
      <c r="AM45" s="43"/>
      <c r="AN45" s="43"/>
      <c r="AO45" s="43"/>
      <c r="AP45" s="43"/>
      <c r="AQ45" s="43"/>
      <c r="AR45" s="43"/>
      <c r="AS45" s="43"/>
      <c r="AT45" s="43"/>
      <c r="AU45" s="43"/>
      <c r="AV45" s="43"/>
      <c r="AW45" s="43"/>
      <c r="AX45" s="43"/>
      <c r="AY45" s="43"/>
      <c r="AZ45" s="43"/>
      <c r="BA45" s="43"/>
      <c r="BB45" s="43"/>
    </row>
    <row r="46" spans="1:54">
      <c r="A46" s="47"/>
      <c r="B46" s="18" t="s">
        <v>250</v>
      </c>
      <c r="C46" s="18" t="s">
        <v>251</v>
      </c>
      <c r="D46" s="79" t="s">
        <v>249</v>
      </c>
      <c r="E46" s="140"/>
      <c r="F46" s="87"/>
      <c r="G46" s="87"/>
      <c r="H46" s="102">
        <f t="shared" si="6"/>
        <v>0</v>
      </c>
      <c r="I46" s="46">
        <f t="shared" si="7"/>
        <v>0</v>
      </c>
      <c r="J46" s="40" t="str">
        <f>IF(_xlfn.XLOOKUP(B46,'POP Limieten'!$B$2:$B$14,'POP Limieten'!$C$2:$C$14,"")="","",IF(H46&gt;_xlfn.XLOOKUP(B46,'POP Limieten'!$B$2:$B$14,'POP Limieten'!$C$2:$C$14,""),1,0))</f>
        <v/>
      </c>
      <c r="K46" s="46"/>
      <c r="L46" s="46"/>
      <c r="M46" s="46"/>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c r="AZ46" s="43"/>
      <c r="BA46" s="43"/>
      <c r="BB46" s="43"/>
    </row>
    <row r="47" spans="1:54" ht="28.5">
      <c r="A47" s="47" t="s">
        <v>252</v>
      </c>
      <c r="B47" s="18" t="s">
        <v>253</v>
      </c>
      <c r="C47" s="18" t="s">
        <v>254</v>
      </c>
      <c r="D47" s="19" t="s">
        <v>255</v>
      </c>
      <c r="E47" s="140"/>
      <c r="F47" s="87"/>
      <c r="G47" s="87"/>
      <c r="H47" s="102">
        <f t="shared" si="6"/>
        <v>0</v>
      </c>
      <c r="I47" s="46">
        <f t="shared" si="7"/>
        <v>0</v>
      </c>
      <c r="J47" s="40" t="str">
        <f>IF(_xlfn.XLOOKUP(B47,'POP Limieten'!$B$2:$B$14,'POP Limieten'!$C$2:$C$14,"")="","",IF(H47&gt;_xlfn.XLOOKUP(B47,'POP Limieten'!$B$2:$B$14,'POP Limieten'!$C$2:$C$14,""),1,0))</f>
        <v/>
      </c>
      <c r="K47" s="46"/>
      <c r="L47" s="46"/>
      <c r="M47" s="46"/>
      <c r="N47" s="43"/>
      <c r="O47" s="43">
        <f>IF(I47&gt;$O$6,I47,0)</f>
        <v>0</v>
      </c>
      <c r="P47" s="43"/>
      <c r="Q47" s="43">
        <f>IF(I47&gt;$Q$6,I47,0)</f>
        <v>0</v>
      </c>
      <c r="R47" s="43">
        <f>I47</f>
        <v>0</v>
      </c>
      <c r="S47" s="43"/>
      <c r="T47" s="43">
        <f>I47</f>
        <v>0</v>
      </c>
      <c r="U47" s="43"/>
      <c r="V47" s="43"/>
      <c r="W47" s="43">
        <f>IF(I47&gt;$W$6,I47,0)</f>
        <v>0</v>
      </c>
      <c r="X47" s="43">
        <f>IF(I47&gt;$X$6,I47,0)</f>
        <v>0</v>
      </c>
      <c r="Y47" s="43"/>
      <c r="Z47" s="43"/>
      <c r="AA47" s="43"/>
      <c r="AB47" s="43"/>
      <c r="AC47" s="43"/>
      <c r="AD47" s="43">
        <f>IF(I47&gt;$AD$6,I47,0)</f>
        <v>0</v>
      </c>
      <c r="AE47" s="43"/>
      <c r="AF47" s="43"/>
      <c r="AG47" s="43"/>
      <c r="AH47" s="43">
        <f>IF(I47&gt;$AH$6,I47,0)</f>
        <v>0</v>
      </c>
      <c r="AI47" s="43"/>
      <c r="AJ47" s="43">
        <f>I47</f>
        <v>0</v>
      </c>
      <c r="AK47" s="43">
        <f>I47</f>
        <v>0</v>
      </c>
      <c r="AL47" s="43"/>
      <c r="AM47" s="43">
        <f>I47</f>
        <v>0</v>
      </c>
      <c r="AN47" s="43"/>
      <c r="AO47" s="43"/>
      <c r="AP47" s="43"/>
      <c r="AQ47" s="43"/>
      <c r="AR47" s="43">
        <f>IF(I47&gt;$AR$6,I47,0)</f>
        <v>0</v>
      </c>
      <c r="AS47" s="43">
        <f>I47</f>
        <v>0</v>
      </c>
      <c r="AT47" s="43">
        <f>I47</f>
        <v>0</v>
      </c>
      <c r="AU47" s="46">
        <f>IF(I47&gt;$AU$6,I47,0)</f>
        <v>0</v>
      </c>
      <c r="AV47" s="43"/>
      <c r="AW47" s="43"/>
      <c r="AX47" s="43"/>
      <c r="AY47" s="43"/>
      <c r="AZ47" s="43"/>
      <c r="BA47" s="43"/>
      <c r="BB47" s="43"/>
    </row>
    <row r="48" spans="1:54">
      <c r="A48" s="47"/>
      <c r="B48" s="18" t="s">
        <v>256</v>
      </c>
      <c r="C48" s="18" t="s">
        <v>257</v>
      </c>
      <c r="D48" s="19" t="s">
        <v>258</v>
      </c>
      <c r="E48" s="140"/>
      <c r="F48" s="87"/>
      <c r="G48" s="87"/>
      <c r="H48" s="102">
        <f t="shared" si="6"/>
        <v>0</v>
      </c>
      <c r="I48" s="46">
        <f t="shared" si="7"/>
        <v>0</v>
      </c>
      <c r="J48" s="40" t="str">
        <f>IF(_xlfn.XLOOKUP(B48,'POP Limieten'!$B$2:$B$14,'POP Limieten'!$C$2:$C$14,"")="","",IF(H48&gt;_xlfn.XLOOKUP(B48,'POP Limieten'!$B$2:$B$14,'POP Limieten'!$C$2:$C$14,""),1,0))</f>
        <v/>
      </c>
      <c r="K48" s="46"/>
      <c r="L48" s="46"/>
      <c r="M48" s="46"/>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c r="AZ48" s="43"/>
      <c r="BA48" s="43"/>
      <c r="BB48" s="43"/>
    </row>
    <row r="49" spans="1:54">
      <c r="A49" s="47"/>
      <c r="B49" s="18" t="s">
        <v>259</v>
      </c>
      <c r="C49" s="18" t="s">
        <v>260</v>
      </c>
      <c r="D49" s="19" t="s">
        <v>261</v>
      </c>
      <c r="E49" s="140"/>
      <c r="F49" s="87"/>
      <c r="G49" s="87"/>
      <c r="H49" s="102">
        <f t="shared" si="6"/>
        <v>0</v>
      </c>
      <c r="I49" s="46">
        <f t="shared" si="7"/>
        <v>0</v>
      </c>
      <c r="J49" s="40" t="str">
        <f>IF(_xlfn.XLOOKUP(B49,'POP Limieten'!$B$2:$B$14,'POP Limieten'!$C$2:$C$14,"")="","",IF(H49&gt;_xlfn.XLOOKUP(B49,'POP Limieten'!$B$2:$B$14,'POP Limieten'!$C$2:$C$14,""),1,0))</f>
        <v/>
      </c>
      <c r="K49" s="46"/>
      <c r="L49" s="46"/>
      <c r="M49" s="46"/>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c r="AZ49" s="43"/>
      <c r="BA49" s="43"/>
      <c r="BB49" s="43"/>
    </row>
    <row r="50" spans="1:54">
      <c r="A50" s="47" t="s">
        <v>262</v>
      </c>
      <c r="B50" s="18" t="s">
        <v>263</v>
      </c>
      <c r="C50" s="18" t="s">
        <v>264</v>
      </c>
      <c r="D50" s="80" t="s">
        <v>265</v>
      </c>
      <c r="E50" s="140"/>
      <c r="F50" s="87"/>
      <c r="G50" s="87"/>
      <c r="H50" s="102">
        <f t="shared" si="6"/>
        <v>0</v>
      </c>
      <c r="I50" s="46">
        <f t="shared" si="7"/>
        <v>0</v>
      </c>
      <c r="J50" s="40" t="str">
        <f>IF(_xlfn.XLOOKUP(B50,'POP Limieten'!$B$2:$B$14,'POP Limieten'!$C$2:$C$14,"")="","",IF(H50&gt;_xlfn.XLOOKUP(B50,'POP Limieten'!$B$2:$B$14,'POP Limieten'!$C$2:$C$14,""),1,0))</f>
        <v/>
      </c>
      <c r="K50" s="46"/>
      <c r="L50" s="46"/>
      <c r="M50" s="46"/>
      <c r="N50" s="43">
        <f>I50</f>
        <v>0</v>
      </c>
      <c r="O50" s="43">
        <f>IF(I50&gt;$O$6,I50,0)</f>
        <v>0</v>
      </c>
      <c r="P50" s="43"/>
      <c r="Q50" s="43"/>
      <c r="R50" s="43"/>
      <c r="S50" s="43"/>
      <c r="T50" s="43"/>
      <c r="U50" s="43"/>
      <c r="V50" s="43"/>
      <c r="W50" s="43"/>
      <c r="X50" s="43"/>
      <c r="Y50" s="43"/>
      <c r="Z50" s="43"/>
      <c r="AA50" s="43"/>
      <c r="AB50" s="43"/>
      <c r="AC50" s="43"/>
      <c r="AD50" s="43"/>
      <c r="AE50" s="43"/>
      <c r="AF50" s="43"/>
      <c r="AG50" s="43"/>
      <c r="AH50" s="43">
        <f>IF(I50&gt;$AH$6,I50,0)</f>
        <v>0</v>
      </c>
      <c r="AI50" s="43"/>
      <c r="AJ50" s="43"/>
      <c r="AK50" s="43"/>
      <c r="AL50" s="43"/>
      <c r="AM50" s="43"/>
      <c r="AN50" s="43"/>
      <c r="AO50" s="43"/>
      <c r="AP50" s="43"/>
      <c r="AQ50" s="43"/>
      <c r="AR50" s="43"/>
      <c r="AS50" s="43"/>
      <c r="AT50" s="43"/>
      <c r="AU50" s="46"/>
      <c r="AV50" s="43"/>
      <c r="AW50" s="43"/>
      <c r="AX50" s="43"/>
      <c r="AY50" s="43"/>
      <c r="AZ50" s="43"/>
      <c r="BA50" s="43"/>
      <c r="BB50" s="43"/>
    </row>
    <row r="51" spans="1:54">
      <c r="A51" s="47"/>
      <c r="B51" s="16" t="s">
        <v>266</v>
      </c>
      <c r="C51" s="18" t="s">
        <v>267</v>
      </c>
      <c r="D51" s="51" t="s">
        <v>268</v>
      </c>
      <c r="E51" s="140"/>
      <c r="F51" s="87"/>
      <c r="G51" s="87"/>
      <c r="H51" s="102">
        <f t="shared" si="6"/>
        <v>0</v>
      </c>
      <c r="I51" s="46">
        <f t="shared" si="7"/>
        <v>0</v>
      </c>
      <c r="J51" s="40" t="str">
        <f>IF(_xlfn.XLOOKUP(B51,'POP Limieten'!$B$2:$B$14,'POP Limieten'!$C$2:$C$14,"")="","",IF(H51&gt;_xlfn.XLOOKUP(B51,'POP Limieten'!$B$2:$B$14,'POP Limieten'!$C$2:$C$14,""),1,0))</f>
        <v/>
      </c>
      <c r="K51" s="46"/>
      <c r="L51" s="46"/>
      <c r="M51" s="46"/>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c r="AZ51" s="43"/>
      <c r="BA51" s="43"/>
      <c r="BB51" s="43"/>
    </row>
    <row r="52" spans="1:54">
      <c r="A52" s="47" t="s">
        <v>269</v>
      </c>
      <c r="B52" s="16" t="s">
        <v>270</v>
      </c>
      <c r="C52" s="18" t="s">
        <v>271</v>
      </c>
      <c r="D52" s="80" t="s">
        <v>272</v>
      </c>
      <c r="E52" s="140"/>
      <c r="F52" s="87"/>
      <c r="G52" s="87"/>
      <c r="H52" s="102">
        <f t="shared" si="6"/>
        <v>0</v>
      </c>
      <c r="I52" s="46">
        <f t="shared" si="7"/>
        <v>0</v>
      </c>
      <c r="J52" s="40" t="str">
        <f>IF(_xlfn.XLOOKUP(B52,'POP Limieten'!$B$2:$B$14,'POP Limieten'!$C$2:$C$14,"")="","",IF(H52&gt;_xlfn.XLOOKUP(B52,'POP Limieten'!$B$2:$B$14,'POP Limieten'!$C$2:$C$14,""),1,0))</f>
        <v/>
      </c>
      <c r="K52" s="46"/>
      <c r="L52" s="46"/>
      <c r="M52" s="46"/>
      <c r="N52" s="43">
        <f>I52</f>
        <v>0</v>
      </c>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c r="AZ52" s="43"/>
      <c r="BA52" s="43"/>
      <c r="BB52" s="43"/>
    </row>
    <row r="53" spans="1:54">
      <c r="A53" s="47"/>
      <c r="B53" s="16" t="s">
        <v>273</v>
      </c>
      <c r="C53" s="18" t="s">
        <v>274</v>
      </c>
      <c r="D53" s="51" t="s">
        <v>268</v>
      </c>
      <c r="E53" s="140"/>
      <c r="F53" s="87"/>
      <c r="G53" s="87"/>
      <c r="H53" s="102">
        <f t="shared" si="6"/>
        <v>0</v>
      </c>
      <c r="I53" s="46">
        <f t="shared" si="7"/>
        <v>0</v>
      </c>
      <c r="J53" s="40" t="str">
        <f>IF(_xlfn.XLOOKUP(B53,'POP Limieten'!$B$2:$B$14,'POP Limieten'!$C$2:$C$14,"")="","",IF(H53&gt;_xlfn.XLOOKUP(B53,'POP Limieten'!$B$2:$B$14,'POP Limieten'!$C$2:$C$14,""),1,0))</f>
        <v/>
      </c>
      <c r="K53" s="46"/>
      <c r="L53" s="46"/>
      <c r="M53" s="46"/>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c r="AZ53" s="43"/>
      <c r="BA53" s="43"/>
      <c r="BB53" s="43"/>
    </row>
    <row r="54" spans="1:54">
      <c r="A54" s="47" t="s">
        <v>275</v>
      </c>
      <c r="B54" s="16" t="s">
        <v>276</v>
      </c>
      <c r="C54" s="18" t="s">
        <v>277</v>
      </c>
      <c r="D54" s="81" t="s">
        <v>278</v>
      </c>
      <c r="E54" s="140"/>
      <c r="F54" s="87"/>
      <c r="G54" s="87"/>
      <c r="H54" s="102">
        <f t="shared" si="6"/>
        <v>0</v>
      </c>
      <c r="I54" s="46">
        <f t="shared" si="7"/>
        <v>0</v>
      </c>
      <c r="J54" s="40" t="str">
        <f>IF(_xlfn.XLOOKUP(B54,'POP Limieten'!$B$2:$B$14,'POP Limieten'!$C$2:$C$14,"")="","",IF(H54&gt;_xlfn.XLOOKUP(B54,'POP Limieten'!$B$2:$B$14,'POP Limieten'!$C$2:$C$14,""),1,0))</f>
        <v/>
      </c>
      <c r="K54" s="46"/>
      <c r="L54" s="46"/>
      <c r="M54" s="46"/>
      <c r="N54" s="43"/>
      <c r="O54" s="43"/>
      <c r="P54" s="43">
        <f>IF(I54&gt;$P$6,I54,0)</f>
        <v>0</v>
      </c>
      <c r="Q54" s="43"/>
      <c r="R54" s="43"/>
      <c r="S54" s="43">
        <f>I54</f>
        <v>0</v>
      </c>
      <c r="T54" s="43"/>
      <c r="U54" s="43"/>
      <c r="V54" s="43"/>
      <c r="W54" s="43"/>
      <c r="X54" s="43"/>
      <c r="Y54" s="43"/>
      <c r="Z54" s="43"/>
      <c r="AA54" s="43">
        <f>IF(I54&gt;$AA$6,I54,0)</f>
        <v>0</v>
      </c>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c r="AZ54" s="43"/>
      <c r="BA54" s="43"/>
      <c r="BB54" s="43"/>
    </row>
    <row r="55" spans="1:54">
      <c r="A55" s="47"/>
      <c r="B55" s="16" t="s">
        <v>279</v>
      </c>
      <c r="C55" s="18" t="s">
        <v>280</v>
      </c>
      <c r="D55" s="51" t="s">
        <v>278</v>
      </c>
      <c r="E55" s="140"/>
      <c r="F55" s="87"/>
      <c r="G55" s="87"/>
      <c r="H55" s="102">
        <f t="shared" si="6"/>
        <v>0</v>
      </c>
      <c r="I55" s="46">
        <f t="shared" si="7"/>
        <v>0</v>
      </c>
      <c r="J55" s="40" t="str">
        <f>IF(_xlfn.XLOOKUP(B55,'POP Limieten'!$B$2:$B$14,'POP Limieten'!$C$2:$C$14,"")="","",IF(H55&gt;_xlfn.XLOOKUP(B55,'POP Limieten'!$B$2:$B$14,'POP Limieten'!$C$2:$C$14,""),1,0))</f>
        <v/>
      </c>
      <c r="K55" s="46"/>
      <c r="L55" s="46"/>
      <c r="M55" s="46"/>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c r="AZ55" s="43"/>
      <c r="BA55" s="43"/>
      <c r="BB55" s="43"/>
    </row>
    <row r="56" spans="1:54">
      <c r="A56" s="47" t="s">
        <v>281</v>
      </c>
      <c r="B56" s="18" t="s">
        <v>282</v>
      </c>
      <c r="C56" s="18" t="s">
        <v>283</v>
      </c>
      <c r="D56" s="19" t="s">
        <v>284</v>
      </c>
      <c r="E56" s="140"/>
      <c r="F56" s="87"/>
      <c r="G56" s="87"/>
      <c r="H56" s="102">
        <f t="shared" si="6"/>
        <v>0</v>
      </c>
      <c r="I56" s="46">
        <f t="shared" si="7"/>
        <v>0</v>
      </c>
      <c r="J56" s="40" t="str">
        <f>IF(_xlfn.XLOOKUP(B56,'POP Limieten'!$B$2:$B$14,'POP Limieten'!$C$2:$C$14,"")="","",IF(H56&gt;_xlfn.XLOOKUP(B56,'POP Limieten'!$B$2:$B$14,'POP Limieten'!$C$2:$C$14,""),1,0))</f>
        <v/>
      </c>
      <c r="K56" s="46"/>
      <c r="L56" s="46"/>
      <c r="M56" s="46"/>
      <c r="N56" s="43"/>
      <c r="O56" s="43"/>
      <c r="P56" s="43"/>
      <c r="Q56" s="43"/>
      <c r="R56" s="43"/>
      <c r="S56" s="43">
        <f>I56</f>
        <v>0</v>
      </c>
      <c r="T56" s="43"/>
      <c r="U56" s="43"/>
      <c r="V56" s="35"/>
      <c r="W56" s="35"/>
      <c r="X56" s="35"/>
      <c r="Y56" s="35"/>
      <c r="Z56" s="35"/>
      <c r="AA56" s="35"/>
      <c r="AB56" s="35"/>
      <c r="AC56" s="43">
        <f>IF(I56&gt;$AC$6,I56,0)</f>
        <v>0</v>
      </c>
      <c r="AD56" s="43">
        <f>IF(I56&gt;$AD$6,I56,0)</f>
        <v>0</v>
      </c>
      <c r="AE56" s="43"/>
      <c r="AF56" s="43"/>
      <c r="AG56" s="43">
        <f>I56</f>
        <v>0</v>
      </c>
      <c r="AH56" s="43"/>
      <c r="AI56" s="43"/>
      <c r="AJ56" s="43">
        <f>I56</f>
        <v>0</v>
      </c>
      <c r="AK56" s="43"/>
      <c r="AL56" s="43"/>
      <c r="AM56" s="43"/>
      <c r="AN56" s="43"/>
      <c r="AO56" s="43"/>
      <c r="AP56" s="43"/>
      <c r="AQ56" s="43"/>
      <c r="AR56" s="43">
        <f>IF(I56&gt;$AR$6,I56,0)</f>
        <v>0</v>
      </c>
      <c r="AS56" s="43">
        <f>I56</f>
        <v>0</v>
      </c>
      <c r="AT56" s="43">
        <f>I56</f>
        <v>0</v>
      </c>
      <c r="AU56" s="46">
        <f>IF(I56&gt;$AU$6,I56,0)</f>
        <v>0</v>
      </c>
      <c r="AV56" s="43"/>
      <c r="AW56" s="43"/>
      <c r="AX56" s="43"/>
      <c r="AY56" s="43"/>
      <c r="AZ56" s="43"/>
      <c r="BA56" s="43"/>
      <c r="BB56" s="43"/>
    </row>
    <row r="57" spans="1:54">
      <c r="A57" s="47"/>
      <c r="B57" s="18" t="s">
        <v>285</v>
      </c>
      <c r="C57" s="18" t="s">
        <v>286</v>
      </c>
      <c r="D57" s="19" t="s">
        <v>287</v>
      </c>
      <c r="E57" s="140"/>
      <c r="F57" s="87"/>
      <c r="G57" s="87"/>
      <c r="H57" s="102">
        <f t="shared" si="6"/>
        <v>0</v>
      </c>
      <c r="I57" s="46">
        <f t="shared" si="7"/>
        <v>0</v>
      </c>
      <c r="J57" s="40" t="str">
        <f>IF(_xlfn.XLOOKUP(B57,'POP Limieten'!$B$2:$B$14,'POP Limieten'!$C$2:$C$14,"")="","",IF(H57&gt;_xlfn.XLOOKUP(B57,'POP Limieten'!$B$2:$B$14,'POP Limieten'!$C$2:$C$14,""),1,0))</f>
        <v/>
      </c>
      <c r="K57" s="46"/>
      <c r="L57" s="46"/>
      <c r="M57" s="46"/>
      <c r="N57" s="43"/>
      <c r="O57" s="43"/>
      <c r="P57" s="43"/>
      <c r="Q57" s="43"/>
      <c r="R57" s="43"/>
      <c r="S57" s="43"/>
      <c r="T57" s="43"/>
      <c r="U57" s="43"/>
      <c r="V57" s="35"/>
      <c r="W57" s="35"/>
      <c r="X57" s="35"/>
      <c r="Y57" s="35"/>
      <c r="Z57" s="35"/>
      <c r="AA57" s="35"/>
      <c r="AB57" s="35"/>
      <c r="AC57" s="43"/>
      <c r="AD57" s="43"/>
      <c r="AE57" s="43"/>
      <c r="AF57" s="43"/>
      <c r="AG57" s="43"/>
      <c r="AH57" s="43"/>
      <c r="AI57" s="43"/>
      <c r="AJ57" s="43"/>
      <c r="AK57" s="43"/>
      <c r="AL57" s="43"/>
      <c r="AM57" s="43"/>
      <c r="AN57" s="43"/>
      <c r="AO57" s="43"/>
      <c r="AP57" s="43"/>
      <c r="AQ57" s="43"/>
      <c r="AR57" s="43"/>
      <c r="AS57" s="43"/>
      <c r="AT57" s="43"/>
      <c r="AU57" s="43"/>
      <c r="AV57" s="43"/>
      <c r="AW57" s="43"/>
      <c r="AX57" s="43"/>
      <c r="AY57" s="43"/>
      <c r="AZ57" s="43"/>
      <c r="BA57" s="43"/>
      <c r="BB57" s="43"/>
    </row>
    <row r="58" spans="1:54">
      <c r="A58" s="47"/>
      <c r="B58" s="18" t="s">
        <v>288</v>
      </c>
      <c r="C58" s="18" t="s">
        <v>289</v>
      </c>
      <c r="D58" s="79" t="s">
        <v>290</v>
      </c>
      <c r="E58" s="140"/>
      <c r="F58" s="87"/>
      <c r="G58" s="87"/>
      <c r="H58" s="102">
        <f t="shared" si="6"/>
        <v>0</v>
      </c>
      <c r="I58" s="46">
        <f t="shared" si="7"/>
        <v>0</v>
      </c>
      <c r="J58" s="40" t="str">
        <f>IF(_xlfn.XLOOKUP(B58,'POP Limieten'!$B$2:$B$14,'POP Limieten'!$C$2:$C$14,"")="","",IF(H58&gt;_xlfn.XLOOKUP(B58,'POP Limieten'!$B$2:$B$14,'POP Limieten'!$C$2:$C$14,""),1,0))</f>
        <v/>
      </c>
      <c r="K58" s="46"/>
      <c r="L58" s="46"/>
      <c r="M58" s="46"/>
      <c r="N58" s="43"/>
      <c r="O58" s="43"/>
      <c r="P58" s="43"/>
      <c r="Q58" s="43"/>
      <c r="R58" s="43"/>
      <c r="S58" s="43"/>
      <c r="T58" s="43"/>
      <c r="U58" s="43"/>
      <c r="V58" s="35"/>
      <c r="W58" s="35"/>
      <c r="X58" s="35"/>
      <c r="Y58" s="35"/>
      <c r="Z58" s="35"/>
      <c r="AA58" s="35"/>
      <c r="AB58" s="35"/>
      <c r="AC58" s="43"/>
      <c r="AD58" s="43"/>
      <c r="AE58" s="43"/>
      <c r="AF58" s="43"/>
      <c r="AG58" s="43"/>
      <c r="AH58" s="43"/>
      <c r="AI58" s="43"/>
      <c r="AJ58" s="43"/>
      <c r="AK58" s="43"/>
      <c r="AL58" s="43"/>
      <c r="AM58" s="43"/>
      <c r="AN58" s="43"/>
      <c r="AO58" s="43"/>
      <c r="AP58" s="43"/>
      <c r="AQ58" s="43"/>
      <c r="AR58" s="43"/>
      <c r="AS58" s="43"/>
      <c r="AT58" s="43"/>
      <c r="AU58" s="43"/>
      <c r="AV58" s="43"/>
      <c r="AW58" s="43"/>
      <c r="AX58" s="43"/>
      <c r="AY58" s="43"/>
      <c r="AZ58" s="43"/>
      <c r="BA58" s="43"/>
      <c r="BB58" s="43"/>
    </row>
    <row r="59" spans="1:54">
      <c r="A59" s="47" t="s">
        <v>291</v>
      </c>
      <c r="B59" s="18" t="s">
        <v>292</v>
      </c>
      <c r="C59" s="18" t="s">
        <v>293</v>
      </c>
      <c r="D59" s="19" t="s">
        <v>294</v>
      </c>
      <c r="E59" s="140"/>
      <c r="F59" s="87"/>
      <c r="G59" s="87"/>
      <c r="H59" s="102">
        <f t="shared" si="6"/>
        <v>0</v>
      </c>
      <c r="I59" s="46">
        <f t="shared" si="7"/>
        <v>0</v>
      </c>
      <c r="J59" s="40" t="str">
        <f>IF(_xlfn.XLOOKUP(B59,'POP Limieten'!$B$2:$B$14,'POP Limieten'!$C$2:$C$14,"")="","",IF(H59&gt;_xlfn.XLOOKUP(B59,'POP Limieten'!$B$2:$B$14,'POP Limieten'!$C$2:$C$14,""),1,0))</f>
        <v/>
      </c>
      <c r="K59" s="46"/>
      <c r="L59" s="46"/>
      <c r="M59" s="46"/>
      <c r="N59" s="43">
        <f>I59</f>
        <v>0</v>
      </c>
      <c r="O59" s="43">
        <f>IF(I59&gt;$O$6,I59,0)</f>
        <v>0</v>
      </c>
      <c r="P59" s="43"/>
      <c r="Q59" s="43"/>
      <c r="R59" s="43"/>
      <c r="S59" s="43">
        <f>I59</f>
        <v>0</v>
      </c>
      <c r="T59" s="43"/>
      <c r="U59" s="43"/>
      <c r="V59" s="35"/>
      <c r="W59" s="35"/>
      <c r="X59" s="35"/>
      <c r="Y59" s="35"/>
      <c r="Z59" s="35"/>
      <c r="AA59" s="35"/>
      <c r="AB59" s="35"/>
      <c r="AC59" s="43"/>
      <c r="AD59" s="43"/>
      <c r="AE59" s="43"/>
      <c r="AF59" s="43"/>
      <c r="AG59" s="43"/>
      <c r="AH59" s="43">
        <f>IF(I59&gt;$AH$6,I59,0)</f>
        <v>0</v>
      </c>
      <c r="AI59" s="43"/>
      <c r="AJ59" s="43"/>
      <c r="AK59" s="43">
        <f>I59</f>
        <v>0</v>
      </c>
      <c r="AL59" s="43"/>
      <c r="AM59" s="43"/>
      <c r="AN59" s="43"/>
      <c r="AO59" s="43"/>
      <c r="AP59" s="43"/>
      <c r="AQ59" s="43"/>
      <c r="AR59" s="43"/>
      <c r="AS59" s="43"/>
      <c r="AT59" s="43"/>
      <c r="AU59" s="43"/>
      <c r="AV59" s="43"/>
      <c r="AW59" s="43"/>
      <c r="AX59" s="43"/>
      <c r="AY59" s="43"/>
      <c r="AZ59" s="43"/>
      <c r="BA59" s="43"/>
      <c r="BB59" s="43"/>
    </row>
    <row r="60" spans="1:54">
      <c r="A60" s="47"/>
      <c r="B60" s="18" t="s">
        <v>295</v>
      </c>
      <c r="C60" s="18" t="s">
        <v>296</v>
      </c>
      <c r="D60" s="79" t="s">
        <v>297</v>
      </c>
      <c r="E60" s="140"/>
      <c r="F60" s="87"/>
      <c r="G60" s="87"/>
      <c r="H60" s="102">
        <f t="shared" si="6"/>
        <v>0</v>
      </c>
      <c r="I60" s="46">
        <f t="shared" si="7"/>
        <v>0</v>
      </c>
      <c r="J60" s="40" t="str">
        <f>IF(_xlfn.XLOOKUP(B60,'POP Limieten'!$B$2:$B$14,'POP Limieten'!$C$2:$C$14,"")="","",IF(H60&gt;_xlfn.XLOOKUP(B60,'POP Limieten'!$B$2:$B$14,'POP Limieten'!$C$2:$C$14,""),1,0))</f>
        <v/>
      </c>
      <c r="K60" s="46"/>
      <c r="L60" s="46"/>
      <c r="M60" s="46"/>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c r="AZ60" s="43"/>
      <c r="BA60" s="43"/>
      <c r="BB60" s="43"/>
    </row>
    <row r="61" spans="1:54">
      <c r="A61" s="47"/>
      <c r="B61" s="18" t="s">
        <v>298</v>
      </c>
      <c r="C61" s="18" t="s">
        <v>299</v>
      </c>
      <c r="D61" s="51" t="s">
        <v>268</v>
      </c>
      <c r="E61" s="140"/>
      <c r="F61" s="87"/>
      <c r="G61" s="87"/>
      <c r="H61" s="102">
        <f t="shared" si="6"/>
        <v>0</v>
      </c>
      <c r="I61" s="46">
        <f t="shared" si="7"/>
        <v>0</v>
      </c>
      <c r="J61" s="40" t="str">
        <f>IF(_xlfn.XLOOKUP(B61,'POP Limieten'!$B$2:$B$14,'POP Limieten'!$C$2:$C$14,"")="","",IF(H61&gt;_xlfn.XLOOKUP(B61,'POP Limieten'!$B$2:$B$14,'POP Limieten'!$C$2:$C$14,""),1,0))</f>
        <v/>
      </c>
      <c r="K61" s="46"/>
      <c r="L61" s="46"/>
      <c r="M61" s="46"/>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c r="AZ61" s="43"/>
      <c r="BA61" s="43"/>
      <c r="BB61" s="43"/>
    </row>
    <row r="62" spans="1:54" ht="28.5">
      <c r="A62" s="47" t="s">
        <v>300</v>
      </c>
      <c r="B62" s="18" t="s">
        <v>301</v>
      </c>
      <c r="C62" s="18" t="s">
        <v>302</v>
      </c>
      <c r="D62" s="19" t="s">
        <v>303</v>
      </c>
      <c r="E62" s="140"/>
      <c r="F62" s="87"/>
      <c r="G62" s="87"/>
      <c r="H62" s="102">
        <f t="shared" si="6"/>
        <v>0</v>
      </c>
      <c r="I62" s="46">
        <f t="shared" si="7"/>
        <v>0</v>
      </c>
      <c r="J62" s="40" t="str">
        <f>IF(_xlfn.XLOOKUP(B62,'POP Limieten'!$B$2:$B$14,'POP Limieten'!$C$2:$C$14,"")="","",IF(H62&gt;_xlfn.XLOOKUP(B62,'POP Limieten'!$B$2:$B$14,'POP Limieten'!$C$2:$C$14,""),1,0))</f>
        <v/>
      </c>
      <c r="K62" s="46"/>
      <c r="L62" s="46"/>
      <c r="M62" s="46"/>
      <c r="N62" s="43"/>
      <c r="O62" s="43"/>
      <c r="P62" s="43"/>
      <c r="Q62" s="43">
        <f>IF(I62&gt;$Q$6,I62,0)</f>
        <v>0</v>
      </c>
      <c r="R62" s="43">
        <f>I62</f>
        <v>0</v>
      </c>
      <c r="S62" s="43"/>
      <c r="T62" s="43"/>
      <c r="U62" s="43"/>
      <c r="V62" s="43"/>
      <c r="W62" s="43"/>
      <c r="X62" s="43"/>
      <c r="Y62" s="43"/>
      <c r="Z62" s="43">
        <f>IF(I62&gt;$Z$6,I62,0)</f>
        <v>0</v>
      </c>
      <c r="AA62" s="43">
        <f>IF(I62&gt;$AA$6,I62,0)</f>
        <v>0</v>
      </c>
      <c r="AB62" s="43"/>
      <c r="AC62" s="43"/>
      <c r="AD62" s="43"/>
      <c r="AE62" s="43"/>
      <c r="AF62" s="43">
        <f>I62</f>
        <v>0</v>
      </c>
      <c r="AG62" s="43">
        <f>I62</f>
        <v>0</v>
      </c>
      <c r="AH62" s="43"/>
      <c r="AI62" s="43"/>
      <c r="AJ62" s="43">
        <f>I62</f>
        <v>0</v>
      </c>
      <c r="AK62" s="43"/>
      <c r="AL62" s="43"/>
      <c r="AM62" s="43">
        <f>I62</f>
        <v>0</v>
      </c>
      <c r="AN62" s="43"/>
      <c r="AO62" s="43">
        <f>I62</f>
        <v>0</v>
      </c>
      <c r="AP62" s="43">
        <f>I62</f>
        <v>0</v>
      </c>
      <c r="AQ62" s="43"/>
      <c r="AR62" s="43">
        <f>IF(I62&gt;$AR$6,I62,0)</f>
        <v>0</v>
      </c>
      <c r="AS62" s="43">
        <f>I62</f>
        <v>0</v>
      </c>
      <c r="AT62" s="43">
        <f>I62</f>
        <v>0</v>
      </c>
      <c r="AU62" s="46">
        <f>IF(I62&gt;$AU$6,I62,0)</f>
        <v>0</v>
      </c>
      <c r="AV62" s="43"/>
      <c r="AW62" s="43">
        <f>IF(I62&gt;$AW$6,I62,0)</f>
        <v>0</v>
      </c>
      <c r="AX62" s="43">
        <f>IF(I62&gt;$AX$6,I62,0)</f>
        <v>0</v>
      </c>
      <c r="AY62" s="43"/>
      <c r="AZ62" s="43"/>
      <c r="BA62" s="43"/>
      <c r="BB62" s="43"/>
    </row>
    <row r="63" spans="1:54">
      <c r="A63" s="47"/>
      <c r="B63" s="18" t="s">
        <v>304</v>
      </c>
      <c r="C63" s="18" t="s">
        <v>305</v>
      </c>
      <c r="D63" s="19" t="s">
        <v>306</v>
      </c>
      <c r="E63" s="140"/>
      <c r="F63" s="87"/>
      <c r="G63" s="87"/>
      <c r="H63" s="102">
        <f t="shared" si="6"/>
        <v>0</v>
      </c>
      <c r="I63" s="46">
        <f t="shared" si="7"/>
        <v>0</v>
      </c>
      <c r="J63" s="40" t="str">
        <f>IF(_xlfn.XLOOKUP(B63,'POP Limieten'!$B$2:$B$14,'POP Limieten'!$C$2:$C$14,"")="","",IF(H63&gt;_xlfn.XLOOKUP(B63,'POP Limieten'!$B$2:$B$14,'POP Limieten'!$C$2:$C$14,""),1,0))</f>
        <v/>
      </c>
      <c r="K63" s="46"/>
      <c r="L63" s="46"/>
      <c r="M63" s="46"/>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c r="AZ63" s="43"/>
      <c r="BA63" s="43"/>
      <c r="BB63" s="43"/>
    </row>
    <row r="64" spans="1:54">
      <c r="A64" s="89"/>
      <c r="B64" s="19" t="s">
        <v>307</v>
      </c>
      <c r="C64" s="18" t="s">
        <v>308</v>
      </c>
      <c r="D64" s="19" t="s">
        <v>309</v>
      </c>
      <c r="E64" s="140"/>
      <c r="F64" s="87"/>
      <c r="G64" s="87"/>
      <c r="H64" s="102">
        <f t="shared" si="6"/>
        <v>0</v>
      </c>
      <c r="I64" s="46">
        <f t="shared" si="7"/>
        <v>0</v>
      </c>
      <c r="J64" s="40" t="str">
        <f>IF(_xlfn.XLOOKUP(B64,'POP Limieten'!$B$2:$B$14,'POP Limieten'!$C$2:$C$14,"")="","",IF(H64&gt;_xlfn.XLOOKUP(B64,'POP Limieten'!$B$2:$B$14,'POP Limieten'!$C$2:$C$14,""),1,0))</f>
        <v/>
      </c>
      <c r="K64" s="46"/>
      <c r="L64" s="46"/>
      <c r="M64" s="46"/>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c r="AZ64" s="43"/>
      <c r="BA64" s="43"/>
      <c r="BB64" s="43"/>
    </row>
    <row r="65" spans="1:54" ht="14.45" customHeight="1">
      <c r="A65" s="89"/>
      <c r="B65" s="19" t="s">
        <v>310</v>
      </c>
      <c r="C65" s="18" t="s">
        <v>311</v>
      </c>
      <c r="D65" s="19" t="s">
        <v>312</v>
      </c>
      <c r="E65" s="140"/>
      <c r="F65" s="87"/>
      <c r="G65" s="87"/>
      <c r="H65" s="102">
        <f t="shared" si="6"/>
        <v>0</v>
      </c>
      <c r="I65" s="46">
        <f t="shared" si="7"/>
        <v>0</v>
      </c>
      <c r="J65" s="40" t="str">
        <f>IF(_xlfn.XLOOKUP(B65,'POP Limieten'!$B$2:$B$14,'POP Limieten'!$C$2:$C$14,"")="","",IF(H65&gt;_xlfn.XLOOKUP(B65,'POP Limieten'!$B$2:$B$14,'POP Limieten'!$C$2:$C$14,""),1,0))</f>
        <v/>
      </c>
      <c r="K65" s="46"/>
      <c r="L65" s="46"/>
      <c r="M65" s="46"/>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c r="AZ65" s="43"/>
      <c r="BA65" s="43"/>
      <c r="BB65" s="43"/>
    </row>
    <row r="66" spans="1:54" ht="14.45" customHeight="1">
      <c r="A66" s="90" t="s">
        <v>313</v>
      </c>
      <c r="B66" s="19" t="s">
        <v>314</v>
      </c>
      <c r="C66" s="18" t="s">
        <v>315</v>
      </c>
      <c r="D66" s="79" t="s">
        <v>316</v>
      </c>
      <c r="E66" s="140"/>
      <c r="F66" s="87"/>
      <c r="G66" s="87"/>
      <c r="H66" s="102">
        <f t="shared" si="6"/>
        <v>0</v>
      </c>
      <c r="I66" s="46">
        <f t="shared" si="7"/>
        <v>0</v>
      </c>
      <c r="J66" s="40" t="str">
        <f>IF(_xlfn.XLOOKUP(B66,'POP Limieten'!$B$2:$B$14,'POP Limieten'!$C$2:$C$14,"")="","",IF(H66&gt;_xlfn.XLOOKUP(B66,'POP Limieten'!$B$2:$B$14,'POP Limieten'!$C$2:$C$14,""),1,0))</f>
        <v/>
      </c>
      <c r="K66" s="46"/>
      <c r="L66" s="46"/>
      <c r="M66" s="46"/>
      <c r="N66" s="43"/>
      <c r="O66" s="43"/>
      <c r="P66" s="43"/>
      <c r="Q66" s="43"/>
      <c r="R66" s="43"/>
      <c r="S66" s="43">
        <f>I66</f>
        <v>0</v>
      </c>
      <c r="T66" s="43"/>
      <c r="U66" s="43"/>
      <c r="V66" s="43"/>
      <c r="W66" s="43"/>
      <c r="X66" s="43"/>
      <c r="Y66" s="43"/>
      <c r="Z66" s="43"/>
      <c r="AA66" s="43"/>
      <c r="AB66" s="43"/>
      <c r="AC66" s="43"/>
      <c r="AD66" s="43"/>
      <c r="AE66" s="43"/>
      <c r="AF66" s="43"/>
      <c r="AG66" s="43">
        <f>I66</f>
        <v>0</v>
      </c>
      <c r="AH66" s="43"/>
      <c r="AI66" s="43"/>
      <c r="AJ66" s="43">
        <f>I66</f>
        <v>0</v>
      </c>
      <c r="AK66" s="43"/>
      <c r="AL66" s="43"/>
      <c r="AM66" s="43"/>
      <c r="AN66" s="43"/>
      <c r="AO66" s="43"/>
      <c r="AP66" s="43"/>
      <c r="AQ66" s="43"/>
      <c r="AR66" s="43"/>
      <c r="AS66" s="43">
        <f>I66</f>
        <v>0</v>
      </c>
      <c r="AT66" s="43">
        <f>I66</f>
        <v>0</v>
      </c>
      <c r="AU66" s="43"/>
      <c r="AV66" s="43"/>
      <c r="AW66" s="43">
        <f>IF(I66&gt;$AW$6,I66,0)</f>
        <v>0</v>
      </c>
      <c r="AX66" s="43"/>
      <c r="AY66" s="43"/>
      <c r="AZ66" s="43"/>
      <c r="BA66" s="43"/>
      <c r="BB66" s="43"/>
    </row>
    <row r="67" spans="1:54" ht="14.45" customHeight="1">
      <c r="A67" s="89"/>
      <c r="B67" s="19" t="s">
        <v>317</v>
      </c>
      <c r="C67" s="18" t="s">
        <v>318</v>
      </c>
      <c r="D67" s="19">
        <v>351</v>
      </c>
      <c r="E67" s="140"/>
      <c r="F67" s="87"/>
      <c r="G67" s="87"/>
      <c r="H67" s="102">
        <f t="shared" si="6"/>
        <v>0</v>
      </c>
      <c r="I67" s="46">
        <f t="shared" si="7"/>
        <v>0</v>
      </c>
      <c r="J67" s="40" t="str">
        <f>IF(_xlfn.XLOOKUP(B67,'POP Limieten'!$B$2:$B$14,'POP Limieten'!$C$2:$C$14,"")="","",IF(H67&gt;_xlfn.XLOOKUP(B67,'POP Limieten'!$B$2:$B$14,'POP Limieten'!$C$2:$C$14,""),1,0))</f>
        <v/>
      </c>
      <c r="K67" s="46"/>
      <c r="L67" s="46"/>
      <c r="M67" s="46"/>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c r="AZ67" s="43"/>
      <c r="BA67" s="43"/>
      <c r="BB67" s="43"/>
    </row>
    <row r="68" spans="1:54" ht="14.45" customHeight="1">
      <c r="A68" s="90" t="s">
        <v>319</v>
      </c>
      <c r="B68" s="19" t="s">
        <v>320</v>
      </c>
      <c r="C68" s="18" t="s">
        <v>321</v>
      </c>
      <c r="D68" s="19" t="s">
        <v>322</v>
      </c>
      <c r="E68" s="140"/>
      <c r="F68" s="87"/>
      <c r="G68" s="87"/>
      <c r="H68" s="102">
        <f t="shared" si="6"/>
        <v>0</v>
      </c>
      <c r="I68" s="46">
        <f t="shared" si="7"/>
        <v>0</v>
      </c>
      <c r="J68" s="40" t="str">
        <f>IF(_xlfn.XLOOKUP(B68,'POP Limieten'!$B$2:$B$14,'POP Limieten'!$C$2:$C$14,"")="","",IF(H68&gt;_xlfn.XLOOKUP(B68,'POP Limieten'!$B$2:$B$14,'POP Limieten'!$C$2:$C$14,""),1,0))</f>
        <v/>
      </c>
      <c r="K68" s="46"/>
      <c r="L68" s="46"/>
      <c r="M68" s="46"/>
      <c r="N68" s="43"/>
      <c r="O68" s="43">
        <f>IF(I68&gt;$O$6,I68,0)</f>
        <v>0</v>
      </c>
      <c r="P68" s="43">
        <f>IF(I68&gt;$P$6,I68,0)</f>
        <v>0</v>
      </c>
      <c r="Q68" s="43"/>
      <c r="R68" s="43"/>
      <c r="S68" s="43">
        <f>I68</f>
        <v>0</v>
      </c>
      <c r="T68" s="43"/>
      <c r="U68" s="43"/>
      <c r="V68" s="43"/>
      <c r="W68" s="43"/>
      <c r="X68" s="43">
        <f>IF(I68&gt;$X$6,I68,0)</f>
        <v>0</v>
      </c>
      <c r="Y68" s="43"/>
      <c r="Z68" s="43">
        <f>IF(I68&gt;$Z$6,I68,0)</f>
        <v>0</v>
      </c>
      <c r="AA68" s="43">
        <f>IF(I68&gt;$AA$6,I68,0)</f>
        <v>0</v>
      </c>
      <c r="AB68" s="43"/>
      <c r="AC68" s="43"/>
      <c r="AD68" s="43"/>
      <c r="AE68" s="43"/>
      <c r="AF68" s="43"/>
      <c r="AG68" s="43"/>
      <c r="AH68" s="43">
        <f>IF(I68&gt;$AH$6,I68,0)</f>
        <v>0</v>
      </c>
      <c r="AI68" s="43"/>
      <c r="AJ68" s="43"/>
      <c r="AK68" s="43"/>
      <c r="AL68" s="43"/>
      <c r="AM68" s="43"/>
      <c r="AN68" s="43"/>
      <c r="AO68" s="43"/>
      <c r="AP68" s="43"/>
      <c r="AQ68" s="43"/>
      <c r="AR68" s="43">
        <f>IF(I68&gt;$AR$6,I68,0)</f>
        <v>0</v>
      </c>
      <c r="AS68" s="43">
        <f>I68</f>
        <v>0</v>
      </c>
      <c r="AT68" s="43">
        <f>I68</f>
        <v>0</v>
      </c>
      <c r="AU68" s="46">
        <f>IF(I68&gt;$AU$6,I68,0)</f>
        <v>0</v>
      </c>
      <c r="AV68" s="43"/>
      <c r="AW68" s="43"/>
      <c r="AX68" s="43">
        <f>IF(I68&gt;$AX$6,I68,0)</f>
        <v>0</v>
      </c>
      <c r="AY68" s="43"/>
      <c r="AZ68" s="43"/>
      <c r="BA68" s="43"/>
      <c r="BB68" s="43"/>
    </row>
    <row r="69" spans="1:54" ht="14.45" customHeight="1">
      <c r="A69" s="89"/>
      <c r="B69" s="19" t="s">
        <v>323</v>
      </c>
      <c r="C69" s="18" t="s">
        <v>324</v>
      </c>
      <c r="D69" s="79" t="s">
        <v>325</v>
      </c>
      <c r="E69" s="140"/>
      <c r="F69" s="87"/>
      <c r="G69" s="87"/>
      <c r="H69" s="102">
        <f t="shared" si="6"/>
        <v>0</v>
      </c>
      <c r="I69" s="46">
        <f t="shared" si="7"/>
        <v>0</v>
      </c>
      <c r="J69" s="40" t="str">
        <f>IF(_xlfn.XLOOKUP(B69,'POP Limieten'!$B$2:$B$14,'POP Limieten'!$C$2:$C$14,"")="","",IF(H69&gt;_xlfn.XLOOKUP(B69,'POP Limieten'!$B$2:$B$14,'POP Limieten'!$C$2:$C$14,""),1,0))</f>
        <v/>
      </c>
      <c r="K69" s="46"/>
      <c r="L69" s="46"/>
      <c r="M69" s="46"/>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c r="AZ69" s="43"/>
      <c r="BA69" s="43"/>
      <c r="BB69" s="43"/>
    </row>
    <row r="70" spans="1:54" ht="14.45" customHeight="1">
      <c r="A70" s="90" t="s">
        <v>326</v>
      </c>
      <c r="B70" s="19" t="s">
        <v>327</v>
      </c>
      <c r="C70" s="18" t="s">
        <v>328</v>
      </c>
      <c r="D70" s="51" t="s">
        <v>268</v>
      </c>
      <c r="E70" s="140"/>
      <c r="F70" s="87"/>
      <c r="G70" s="87"/>
      <c r="H70" s="102">
        <f t="shared" si="6"/>
        <v>0</v>
      </c>
      <c r="I70" s="46">
        <f t="shared" si="7"/>
        <v>0</v>
      </c>
      <c r="J70" s="40" t="str">
        <f>IF(_xlfn.XLOOKUP(B70,'POP Limieten'!$B$2:$B$14,'POP Limieten'!$C$2:$C$14,"")="","",IF(H70&gt;_xlfn.XLOOKUP(B70,'POP Limieten'!$B$2:$B$14,'POP Limieten'!$C$2:$C$14,""),1,0))</f>
        <v/>
      </c>
      <c r="K70" s="46"/>
      <c r="L70" s="46"/>
      <c r="M70" s="46"/>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c r="AZ70" s="43"/>
      <c r="BA70" s="43"/>
      <c r="BB70" s="43"/>
    </row>
    <row r="71" spans="1:54" ht="14.45" customHeight="1">
      <c r="A71" s="89"/>
      <c r="B71" s="19" t="s">
        <v>329</v>
      </c>
      <c r="C71" s="18" t="s">
        <v>330</v>
      </c>
      <c r="D71" s="51" t="s">
        <v>268</v>
      </c>
      <c r="E71" s="140"/>
      <c r="F71" s="87"/>
      <c r="G71" s="87"/>
      <c r="H71" s="102">
        <f t="shared" si="6"/>
        <v>0</v>
      </c>
      <c r="I71" s="46">
        <f t="shared" si="7"/>
        <v>0</v>
      </c>
      <c r="J71" s="40" t="str">
        <f>IF(_xlfn.XLOOKUP(B71,'POP Limieten'!$B$2:$B$14,'POP Limieten'!$C$2:$C$14,"")="","",IF(H71&gt;_xlfn.XLOOKUP(B71,'POP Limieten'!$B$2:$B$14,'POP Limieten'!$C$2:$C$14,""),1,0))</f>
        <v/>
      </c>
      <c r="K71" s="46"/>
      <c r="L71" s="46"/>
      <c r="M71" s="46"/>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c r="AZ71" s="43"/>
      <c r="BA71" s="43"/>
      <c r="BB71" s="43"/>
    </row>
    <row r="72" spans="1:54" ht="14.45" customHeight="1">
      <c r="A72" s="90" t="s">
        <v>331</v>
      </c>
      <c r="B72" s="19" t="s">
        <v>332</v>
      </c>
      <c r="C72" s="18" t="s">
        <v>333</v>
      </c>
      <c r="D72" s="48" t="s">
        <v>334</v>
      </c>
      <c r="E72" s="140"/>
      <c r="F72" s="87"/>
      <c r="G72" s="87"/>
      <c r="H72" s="102">
        <f t="shared" si="6"/>
        <v>0</v>
      </c>
      <c r="I72" s="46">
        <f t="shared" si="7"/>
        <v>0</v>
      </c>
      <c r="J72" s="40" t="str">
        <f>IF(_xlfn.XLOOKUP(B72,'POP Limieten'!$B$2:$B$14,'POP Limieten'!$C$2:$C$14,"")="","",IF(H72&gt;_xlfn.XLOOKUP(B72,'POP Limieten'!$B$2:$B$14,'POP Limieten'!$C$2:$C$14,""),1,0))</f>
        <v/>
      </c>
      <c r="K72" s="46"/>
      <c r="L72" s="46"/>
      <c r="M72" s="46"/>
      <c r="N72" s="43"/>
      <c r="O72" s="43">
        <f>IF(I72&gt;$O$6,I72,0)</f>
        <v>0</v>
      </c>
      <c r="P72" s="43">
        <f>IF(I72&gt;$P$6,I72,0)</f>
        <v>0</v>
      </c>
      <c r="Q72" s="43"/>
      <c r="R72" s="43"/>
      <c r="S72" s="43">
        <f>I72</f>
        <v>0</v>
      </c>
      <c r="T72" s="43">
        <f>I72</f>
        <v>0</v>
      </c>
      <c r="U72" s="43"/>
      <c r="V72" s="43"/>
      <c r="W72" s="43"/>
      <c r="X72" s="43"/>
      <c r="Y72" s="43"/>
      <c r="Z72" s="43"/>
      <c r="AA72" s="43"/>
      <c r="AB72" s="43"/>
      <c r="AC72" s="43">
        <f>IF(I72&gt;$AC$6,I72,0)</f>
        <v>0</v>
      </c>
      <c r="AD72" s="43">
        <f>IF(I72&gt;$AD$6,I72,0)</f>
        <v>0</v>
      </c>
      <c r="AE72" s="43"/>
      <c r="AF72" s="43"/>
      <c r="AG72" s="43"/>
      <c r="AH72" s="43">
        <f>IF(I72&gt;$AH$6,I72,0)</f>
        <v>0</v>
      </c>
      <c r="AI72" s="43"/>
      <c r="AJ72" s="43"/>
      <c r="AK72" s="43"/>
      <c r="AL72" s="43"/>
      <c r="AM72" s="43"/>
      <c r="AN72" s="43"/>
      <c r="AO72" s="43"/>
      <c r="AP72" s="43">
        <f>I72</f>
        <v>0</v>
      </c>
      <c r="AQ72" s="43"/>
      <c r="AR72" s="43"/>
      <c r="AS72" s="43">
        <f>I72</f>
        <v>0</v>
      </c>
      <c r="AT72" s="43">
        <f>I72</f>
        <v>0</v>
      </c>
      <c r="AU72" s="43"/>
      <c r="AV72" s="43">
        <f>IF(I72&gt;$AV$6,I72,0)</f>
        <v>0</v>
      </c>
      <c r="AW72" s="43"/>
      <c r="AX72" s="43"/>
      <c r="AY72" s="43"/>
      <c r="AZ72" s="43"/>
      <c r="BA72" s="43"/>
      <c r="BB72" s="43"/>
    </row>
    <row r="73" spans="1:54" ht="14.45" customHeight="1">
      <c r="A73" s="89"/>
      <c r="B73" s="19" t="s">
        <v>335</v>
      </c>
      <c r="C73" s="18" t="s">
        <v>336</v>
      </c>
      <c r="D73" s="79" t="s">
        <v>337</v>
      </c>
      <c r="E73" s="140"/>
      <c r="F73" s="87"/>
      <c r="G73" s="87"/>
      <c r="H73" s="102">
        <f t="shared" si="6"/>
        <v>0</v>
      </c>
      <c r="I73" s="46">
        <f t="shared" si="7"/>
        <v>0</v>
      </c>
      <c r="J73" s="40" t="str">
        <f>IF(_xlfn.XLOOKUP(B73,'POP Limieten'!$B$2:$B$14,'POP Limieten'!$C$2:$C$14,"")="","",IF(H73&gt;_xlfn.XLOOKUP(B73,'POP Limieten'!$B$2:$B$14,'POP Limieten'!$C$2:$C$14,""),1,0))</f>
        <v/>
      </c>
      <c r="K73" s="46"/>
      <c r="L73" s="46"/>
      <c r="M73" s="46"/>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c r="AZ73" s="43"/>
      <c r="BA73" s="43"/>
      <c r="BB73" s="43"/>
    </row>
    <row r="74" spans="1:54" ht="14.45" customHeight="1">
      <c r="A74" s="90" t="s">
        <v>338</v>
      </c>
      <c r="B74" s="19" t="s">
        <v>339</v>
      </c>
      <c r="C74" s="18" t="s">
        <v>340</v>
      </c>
      <c r="D74" s="19" t="s">
        <v>341</v>
      </c>
      <c r="E74" s="140"/>
      <c r="F74" s="87"/>
      <c r="G74" s="87"/>
      <c r="H74" s="102">
        <f t="shared" si="6"/>
        <v>0</v>
      </c>
      <c r="I74" s="46">
        <f t="shared" si="7"/>
        <v>0</v>
      </c>
      <c r="J74" s="40" t="str">
        <f>IF(_xlfn.XLOOKUP(B74,'POP Limieten'!$B$2:$B$14,'POP Limieten'!$C$2:$C$14,"")="","",IF(H74&gt;_xlfn.XLOOKUP(B74,'POP Limieten'!$B$2:$B$14,'POP Limieten'!$C$2:$C$14,""),1,0))</f>
        <v/>
      </c>
      <c r="K74" s="46"/>
      <c r="L74" s="46"/>
      <c r="M74" s="46"/>
      <c r="N74" s="43"/>
      <c r="O74" s="43"/>
      <c r="P74" s="43"/>
      <c r="Q74" s="43">
        <f>IF(I74&gt;$Q$6,I74,0)</f>
        <v>0</v>
      </c>
      <c r="R74" s="43">
        <f>I74</f>
        <v>0</v>
      </c>
      <c r="S74" s="43">
        <f>I74</f>
        <v>0</v>
      </c>
      <c r="T74" s="43"/>
      <c r="U74" s="43"/>
      <c r="V74" s="43"/>
      <c r="W74" s="43">
        <f>IF(I74&gt;$W$6,I74,0)</f>
        <v>0</v>
      </c>
      <c r="X74" s="43">
        <f>IF(I74&gt;$X$6,I74,0)</f>
        <v>0</v>
      </c>
      <c r="Y74" s="43"/>
      <c r="Z74" s="43"/>
      <c r="AA74" s="43"/>
      <c r="AB74" s="43"/>
      <c r="AC74" s="43"/>
      <c r="AD74" s="43"/>
      <c r="AE74" s="43"/>
      <c r="AF74" s="43"/>
      <c r="AG74" s="43"/>
      <c r="AH74" s="43"/>
      <c r="AI74" s="43"/>
      <c r="AJ74" s="43"/>
      <c r="AK74" s="43"/>
      <c r="AL74" s="43"/>
      <c r="AM74" s="43"/>
      <c r="AN74" s="43"/>
      <c r="AO74" s="43"/>
      <c r="AP74" s="43"/>
      <c r="AQ74" s="43"/>
      <c r="AR74" s="43"/>
      <c r="AS74" s="43">
        <f>I74</f>
        <v>0</v>
      </c>
      <c r="AT74" s="43">
        <f>I74</f>
        <v>0</v>
      </c>
      <c r="AU74" s="43"/>
      <c r="AV74" s="43">
        <f>IF(I74&gt;$AV$6,I74,0)</f>
        <v>0</v>
      </c>
      <c r="AW74" s="43"/>
      <c r="AX74" s="43">
        <f>IF(I74&gt;$AX$6,I74,0)</f>
        <v>0</v>
      </c>
      <c r="AY74" s="43"/>
      <c r="AZ74" s="43"/>
      <c r="BA74" s="43"/>
      <c r="BB74" s="43"/>
    </row>
    <row r="75" spans="1:54" ht="14.45" customHeight="1">
      <c r="A75" s="89"/>
      <c r="B75" s="19" t="s">
        <v>342</v>
      </c>
      <c r="C75" s="18" t="s">
        <v>343</v>
      </c>
      <c r="D75" s="19" t="s">
        <v>344</v>
      </c>
      <c r="E75" s="140"/>
      <c r="F75" s="87"/>
      <c r="G75" s="87"/>
      <c r="H75" s="102">
        <f t="shared" si="6"/>
        <v>0</v>
      </c>
      <c r="I75" s="46">
        <f t="shared" si="7"/>
        <v>0</v>
      </c>
      <c r="J75" s="40" t="str">
        <f>IF(_xlfn.XLOOKUP(B75,'POP Limieten'!$B$2:$B$14,'POP Limieten'!$C$2:$C$14,"")="","",IF(H75&gt;_xlfn.XLOOKUP(B75,'POP Limieten'!$B$2:$B$14,'POP Limieten'!$C$2:$C$14,""),1,0))</f>
        <v/>
      </c>
      <c r="K75" s="46"/>
      <c r="L75" s="46"/>
      <c r="M75" s="46"/>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c r="AZ75" s="43"/>
      <c r="BA75" s="43"/>
      <c r="BB75" s="43"/>
    </row>
    <row r="76" spans="1:54" ht="14.45" customHeight="1">
      <c r="A76" s="90" t="s">
        <v>345</v>
      </c>
      <c r="B76" s="19" t="s">
        <v>346</v>
      </c>
      <c r="C76" s="18" t="s">
        <v>347</v>
      </c>
      <c r="D76" s="48" t="s">
        <v>348</v>
      </c>
      <c r="E76" s="140"/>
      <c r="F76" s="87"/>
      <c r="G76" s="87"/>
      <c r="H76" s="102">
        <f t="shared" si="6"/>
        <v>0</v>
      </c>
      <c r="I76" s="46">
        <f t="shared" si="7"/>
        <v>0</v>
      </c>
      <c r="J76" s="40" t="str">
        <f>IF(_xlfn.XLOOKUP(B76,'POP Limieten'!$B$2:$B$14,'POP Limieten'!$C$2:$C$14,"")="","",IF(H76&gt;_xlfn.XLOOKUP(B76,'POP Limieten'!$B$2:$B$14,'POP Limieten'!$C$2:$C$14,""),1,0))</f>
        <v/>
      </c>
      <c r="K76" s="46"/>
      <c r="L76" s="46"/>
      <c r="M76" s="46"/>
      <c r="N76" s="43"/>
      <c r="O76" s="43"/>
      <c r="P76" s="43"/>
      <c r="Q76" s="43"/>
      <c r="R76" s="43"/>
      <c r="S76" s="43"/>
      <c r="T76" s="43"/>
      <c r="U76" s="43"/>
      <c r="V76" s="43"/>
      <c r="W76" s="43"/>
      <c r="X76" s="43"/>
      <c r="Y76" s="43"/>
      <c r="Z76" s="43"/>
      <c r="AA76" s="43"/>
      <c r="AB76" s="43"/>
      <c r="AC76" s="43"/>
      <c r="AD76" s="43"/>
      <c r="AE76" s="43"/>
      <c r="AF76" s="43"/>
      <c r="AG76" s="43">
        <f>I76</f>
        <v>0</v>
      </c>
      <c r="AH76" s="43"/>
      <c r="AI76" s="43"/>
      <c r="AJ76" s="43"/>
      <c r="AK76" s="43"/>
      <c r="AL76" s="43"/>
      <c r="AM76" s="43"/>
      <c r="AN76" s="43"/>
      <c r="AO76" s="43"/>
      <c r="AP76" s="43"/>
      <c r="AQ76" s="43"/>
      <c r="AR76" s="43"/>
      <c r="AS76" s="43"/>
      <c r="AT76" s="43"/>
      <c r="AU76" s="43"/>
      <c r="AV76" s="43"/>
      <c r="AW76" s="43"/>
      <c r="AX76" s="43"/>
      <c r="AY76" s="43"/>
      <c r="AZ76" s="43"/>
      <c r="BA76" s="43"/>
      <c r="BB76" s="43"/>
    </row>
    <row r="77" spans="1:54" ht="14.45" customHeight="1">
      <c r="A77" s="89"/>
      <c r="B77" s="19" t="s">
        <v>349</v>
      </c>
      <c r="C77" s="18" t="s">
        <v>350</v>
      </c>
      <c r="D77" s="19" t="s">
        <v>348</v>
      </c>
      <c r="E77" s="140"/>
      <c r="F77" s="87"/>
      <c r="G77" s="87"/>
      <c r="H77" s="102">
        <f t="shared" si="6"/>
        <v>0</v>
      </c>
      <c r="I77" s="46">
        <f t="shared" si="7"/>
        <v>0</v>
      </c>
      <c r="J77" s="40" t="str">
        <f>IF(_xlfn.XLOOKUP(B77,'POP Limieten'!$B$2:$B$14,'POP Limieten'!$C$2:$C$14,"")="","",IF(H77&gt;_xlfn.XLOOKUP(B77,'POP Limieten'!$B$2:$B$14,'POP Limieten'!$C$2:$C$14,""),1,0))</f>
        <v/>
      </c>
      <c r="K77" s="46"/>
      <c r="L77" s="46"/>
      <c r="M77" s="46"/>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c r="AZ77" s="43"/>
      <c r="BA77" s="43"/>
      <c r="BB77" s="43"/>
    </row>
    <row r="78" spans="1:54" ht="14.45" customHeight="1">
      <c r="A78" s="90" t="s">
        <v>351</v>
      </c>
      <c r="B78" s="19" t="s">
        <v>352</v>
      </c>
      <c r="C78" s="18" t="s">
        <v>353</v>
      </c>
      <c r="D78" s="48" t="s">
        <v>354</v>
      </c>
      <c r="E78" s="140"/>
      <c r="F78" s="87"/>
      <c r="G78" s="87"/>
      <c r="H78" s="102">
        <f t="shared" si="6"/>
        <v>0</v>
      </c>
      <c r="I78" s="46">
        <f t="shared" ref="I78:I138" si="8">H78/10000</f>
        <v>0</v>
      </c>
      <c r="J78" s="40" t="str">
        <f>IF(_xlfn.XLOOKUP(B78,'POP Limieten'!$B$2:$B$14,'POP Limieten'!$C$2:$C$14,"")="","",IF(H78&gt;_xlfn.XLOOKUP(B78,'POP Limieten'!$B$2:$B$14,'POP Limieten'!$C$2:$C$14,""),1,0))</f>
        <v/>
      </c>
      <c r="K78" s="46"/>
      <c r="L78" s="46"/>
      <c r="M78" s="46"/>
      <c r="N78" s="43"/>
      <c r="O78" s="43"/>
      <c r="P78" s="43"/>
      <c r="Q78" s="43"/>
      <c r="R78" s="43">
        <f>I78</f>
        <v>0</v>
      </c>
      <c r="S78" s="43"/>
      <c r="T78" s="43">
        <f>I78</f>
        <v>0</v>
      </c>
      <c r="U78" s="43"/>
      <c r="V78" s="43"/>
      <c r="W78" s="43"/>
      <c r="X78" s="43">
        <f>IF(I78&gt;$X$6,I78,0)</f>
        <v>0</v>
      </c>
      <c r="Y78" s="43"/>
      <c r="Z78" s="43"/>
      <c r="AA78" s="43">
        <f>IF(I78&gt;$AA$6,I78,0)</f>
        <v>0</v>
      </c>
      <c r="AB78" s="43"/>
      <c r="AC78" s="43"/>
      <c r="AD78" s="43"/>
      <c r="AE78" s="43"/>
      <c r="AF78" s="43">
        <f>I78</f>
        <v>0</v>
      </c>
      <c r="AG78" s="43"/>
      <c r="AH78" s="43"/>
      <c r="AI78" s="43"/>
      <c r="AJ78" s="43"/>
      <c r="AK78" s="43">
        <f>I78</f>
        <v>0</v>
      </c>
      <c r="AL78" s="43"/>
      <c r="AM78" s="43">
        <f>I78</f>
        <v>0</v>
      </c>
      <c r="AN78" s="43"/>
      <c r="AO78" s="43"/>
      <c r="AP78" s="43"/>
      <c r="AQ78" s="43"/>
      <c r="AR78" s="43"/>
      <c r="AS78" s="43">
        <f>I78</f>
        <v>0</v>
      </c>
      <c r="AT78" s="43">
        <f>I78</f>
        <v>0</v>
      </c>
      <c r="AU78" s="43"/>
      <c r="AV78" s="43">
        <f>IF(I78&gt;$AV$6,I78,0)</f>
        <v>0</v>
      </c>
      <c r="AW78" s="43"/>
      <c r="AX78" s="43"/>
      <c r="AY78" s="43"/>
      <c r="AZ78" s="43"/>
      <c r="BA78" s="43"/>
      <c r="BB78" s="43"/>
    </row>
    <row r="79" spans="1:54" ht="14.45" customHeight="1">
      <c r="A79" s="89"/>
      <c r="B79" s="19" t="s">
        <v>355</v>
      </c>
      <c r="C79" s="18" t="s">
        <v>356</v>
      </c>
      <c r="D79" s="19" t="s">
        <v>357</v>
      </c>
      <c r="E79" s="140"/>
      <c r="F79" s="87"/>
      <c r="G79" s="87"/>
      <c r="H79" s="102">
        <f t="shared" ref="H79:H139" si="9">IF(E79="",IF(OR(F79="",G79=""),0,F79*(1-G79/100)),E79)</f>
        <v>0</v>
      </c>
      <c r="I79" s="46">
        <f t="shared" si="8"/>
        <v>0</v>
      </c>
      <c r="J79" s="40" t="str">
        <f>IF(_xlfn.XLOOKUP(B79,'POP Limieten'!$B$2:$B$14,'POP Limieten'!$C$2:$C$14,"")="","",IF(H79&gt;_xlfn.XLOOKUP(B79,'POP Limieten'!$B$2:$B$14,'POP Limieten'!$C$2:$C$14,""),1,0))</f>
        <v/>
      </c>
      <c r="K79" s="46"/>
      <c r="L79" s="46"/>
      <c r="M79" s="46"/>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c r="AZ79" s="43"/>
      <c r="BA79" s="43"/>
      <c r="BB79" s="43"/>
    </row>
    <row r="80" spans="1:54">
      <c r="A80" s="47" t="s">
        <v>358</v>
      </c>
      <c r="B80" s="18" t="s">
        <v>359</v>
      </c>
      <c r="C80" s="18" t="s">
        <v>360</v>
      </c>
      <c r="D80" s="19" t="s">
        <v>361</v>
      </c>
      <c r="E80" s="140">
        <v>4670</v>
      </c>
      <c r="F80" s="87"/>
      <c r="G80" s="87"/>
      <c r="H80" s="102">
        <f t="shared" si="9"/>
        <v>4670</v>
      </c>
      <c r="I80" s="46">
        <f t="shared" si="8"/>
        <v>0.46700000000000003</v>
      </c>
      <c r="J80" s="40" t="str">
        <f>IF(_xlfn.XLOOKUP(B80,'POP Limieten'!$B$2:$B$14,'POP Limieten'!$C$2:$C$14,"")="","",IF(H80&gt;_xlfn.XLOOKUP(B80,'POP Limieten'!$B$2:$B$14,'POP Limieten'!$C$2:$C$14,""),1,0))</f>
        <v/>
      </c>
      <c r="K80" s="46"/>
      <c r="L80" s="46"/>
      <c r="M80" s="46"/>
      <c r="N80" s="43">
        <f>$I$80</f>
        <v>0.46700000000000003</v>
      </c>
      <c r="O80" s="43">
        <f>IF(I80&gt;$O$6,I80,0)</f>
        <v>0</v>
      </c>
      <c r="P80" s="43">
        <f>IF(I80&gt;$P$6,I80,0)</f>
        <v>0</v>
      </c>
      <c r="Q80" s="43"/>
      <c r="R80" s="43"/>
      <c r="S80" s="43"/>
      <c r="T80" s="43"/>
      <c r="U80" s="43"/>
      <c r="V80" s="43"/>
      <c r="W80" s="43"/>
      <c r="X80" s="43"/>
      <c r="Y80" s="43"/>
      <c r="Z80" s="43"/>
      <c r="AA80" s="43"/>
      <c r="AB80" s="43"/>
      <c r="AC80" s="43"/>
      <c r="AD80" s="43">
        <f>IF(I80&gt;$AD$6,I80,0)</f>
        <v>0</v>
      </c>
      <c r="AE80" s="43"/>
      <c r="AF80" s="43"/>
      <c r="AG80" s="43"/>
      <c r="AH80" s="43">
        <f>IF(I80&gt;$AH$6,I80,0)</f>
        <v>0</v>
      </c>
      <c r="AI80" s="43"/>
      <c r="AJ80" s="43"/>
      <c r="AK80" s="43"/>
      <c r="AL80" s="43"/>
      <c r="AM80" s="43"/>
      <c r="AN80" s="43"/>
      <c r="AO80" s="43"/>
      <c r="AP80" s="43"/>
      <c r="AQ80" s="43"/>
      <c r="AR80" s="43">
        <f>IF(I80&gt;$AR$6,I80,0)</f>
        <v>0.46700000000000003</v>
      </c>
      <c r="AS80" s="43">
        <f>I80</f>
        <v>0.46700000000000003</v>
      </c>
      <c r="AT80" s="43">
        <f>I80</f>
        <v>0.46700000000000003</v>
      </c>
      <c r="AU80" s="46">
        <f>IF(I80&gt;$AU$6,I80,0)</f>
        <v>0.46700000000000003</v>
      </c>
      <c r="AV80" s="43"/>
      <c r="AW80" s="43"/>
      <c r="AX80" s="43"/>
      <c r="AY80" s="43"/>
      <c r="AZ80" s="43"/>
      <c r="BA80" s="43"/>
      <c r="BB80" s="43"/>
    </row>
    <row r="81" spans="1:54">
      <c r="A81" s="47"/>
      <c r="B81" s="18" t="s">
        <v>362</v>
      </c>
      <c r="C81" s="18" t="s">
        <v>363</v>
      </c>
      <c r="D81" s="19" t="s">
        <v>364</v>
      </c>
      <c r="E81" s="140"/>
      <c r="F81" s="87"/>
      <c r="G81" s="87"/>
      <c r="H81" s="102">
        <f t="shared" si="9"/>
        <v>0</v>
      </c>
      <c r="I81" s="46">
        <f t="shared" si="8"/>
        <v>0</v>
      </c>
      <c r="J81" s="40" t="str">
        <f>IF(_xlfn.XLOOKUP(B81,'POP Limieten'!$B$2:$B$14,'POP Limieten'!$C$2:$C$14,"")="","",IF(H81&gt;_xlfn.XLOOKUP(B81,'POP Limieten'!$B$2:$B$14,'POP Limieten'!$C$2:$C$14,""),1,0))</f>
        <v/>
      </c>
      <c r="K81" s="46"/>
      <c r="L81" s="46"/>
      <c r="M81" s="46"/>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c r="AZ81" s="43"/>
      <c r="BA81" s="43"/>
      <c r="BB81" s="43"/>
    </row>
    <row r="82" spans="1:54">
      <c r="A82" s="47"/>
      <c r="B82" s="18" t="s">
        <v>365</v>
      </c>
      <c r="C82" s="18" t="s">
        <v>366</v>
      </c>
      <c r="D82" s="19" t="s">
        <v>236</v>
      </c>
      <c r="E82" s="140"/>
      <c r="F82" s="87"/>
      <c r="G82" s="87"/>
      <c r="H82" s="102">
        <f t="shared" si="9"/>
        <v>0</v>
      </c>
      <c r="I82" s="46">
        <f t="shared" si="8"/>
        <v>0</v>
      </c>
      <c r="J82" s="40" t="str">
        <f>IF(_xlfn.XLOOKUP(B82,'POP Limieten'!$B$2:$B$14,'POP Limieten'!$C$2:$C$14,"")="","",IF(H82&gt;_xlfn.XLOOKUP(B82,'POP Limieten'!$B$2:$B$14,'POP Limieten'!$C$2:$C$14,""),1,0))</f>
        <v/>
      </c>
      <c r="K82" s="46"/>
      <c r="L82" s="46"/>
      <c r="M82" s="46"/>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c r="AZ82" s="43"/>
      <c r="BA82" s="43"/>
      <c r="BB82" s="43"/>
    </row>
    <row r="83" spans="1:54">
      <c r="A83" s="47"/>
      <c r="B83" s="18" t="s">
        <v>367</v>
      </c>
      <c r="C83" s="18" t="s">
        <v>368</v>
      </c>
      <c r="D83" s="19" t="s">
        <v>236</v>
      </c>
      <c r="E83" s="140"/>
      <c r="F83" s="87"/>
      <c r="G83" s="87"/>
      <c r="H83" s="102">
        <f t="shared" si="9"/>
        <v>0</v>
      </c>
      <c r="I83" s="46">
        <f t="shared" si="8"/>
        <v>0</v>
      </c>
      <c r="J83" s="40" t="str">
        <f>IF(_xlfn.XLOOKUP(B83,'POP Limieten'!$B$2:$B$14,'POP Limieten'!$C$2:$C$14,"")="","",IF(H83&gt;_xlfn.XLOOKUP(B83,'POP Limieten'!$B$2:$B$14,'POP Limieten'!$C$2:$C$14,""),1,0))</f>
        <v/>
      </c>
      <c r="K83" s="46"/>
      <c r="L83" s="46"/>
      <c r="M83" s="46"/>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c r="AZ83" s="43"/>
      <c r="BA83" s="43"/>
      <c r="BB83" s="43"/>
    </row>
    <row r="84" spans="1:54">
      <c r="A84" s="47"/>
      <c r="B84" s="18" t="s">
        <v>369</v>
      </c>
      <c r="C84" s="18" t="s">
        <v>370</v>
      </c>
      <c r="D84" s="19" t="s">
        <v>371</v>
      </c>
      <c r="E84" s="140"/>
      <c r="F84" s="87"/>
      <c r="G84" s="87"/>
      <c r="H84" s="102">
        <f t="shared" si="9"/>
        <v>0</v>
      </c>
      <c r="I84" s="46">
        <f t="shared" si="8"/>
        <v>0</v>
      </c>
      <c r="J84" s="40" t="str">
        <f>IF(_xlfn.XLOOKUP(B84,'POP Limieten'!$B$2:$B$14,'POP Limieten'!$C$2:$C$14,"")="","",IF(H84&gt;_xlfn.XLOOKUP(B84,'POP Limieten'!$B$2:$B$14,'POP Limieten'!$C$2:$C$14,""),1,0))</f>
        <v/>
      </c>
      <c r="K84" s="46"/>
      <c r="L84" s="46"/>
      <c r="M84" s="46"/>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c r="AZ84" s="43"/>
      <c r="BA84" s="43"/>
      <c r="BB84" s="43"/>
    </row>
    <row r="85" spans="1:54">
      <c r="A85" s="47" t="s">
        <v>372</v>
      </c>
      <c r="B85" s="18" t="s">
        <v>373</v>
      </c>
      <c r="C85" s="18" t="s">
        <v>374</v>
      </c>
      <c r="D85" s="19" t="s">
        <v>375</v>
      </c>
      <c r="E85" s="140"/>
      <c r="F85" s="87"/>
      <c r="G85" s="87"/>
      <c r="H85" s="102">
        <f t="shared" si="9"/>
        <v>0</v>
      </c>
      <c r="I85" s="46">
        <f t="shared" si="8"/>
        <v>0</v>
      </c>
      <c r="J85" s="40" t="str">
        <f>IF(_xlfn.XLOOKUP(B85,'POP Limieten'!$B$2:$B$14,'POP Limieten'!$C$2:$C$14,"")="","",IF(H85&gt;_xlfn.XLOOKUP(B85,'POP Limieten'!$B$2:$B$14,'POP Limieten'!$C$2:$C$14,""),1,0))</f>
        <v/>
      </c>
      <c r="K85" s="46"/>
      <c r="L85" s="46"/>
      <c r="M85" s="46"/>
      <c r="N85" s="43"/>
      <c r="O85" s="43">
        <f>IF(I85&gt;$O$6,I85,0)</f>
        <v>0</v>
      </c>
      <c r="P85" s="43"/>
      <c r="Q85" s="43"/>
      <c r="R85" s="43"/>
      <c r="S85" s="43">
        <f>I85</f>
        <v>0</v>
      </c>
      <c r="T85" s="43"/>
      <c r="U85" s="43"/>
      <c r="V85" s="43"/>
      <c r="W85" s="43"/>
      <c r="X85" s="43">
        <f>IF(I85&gt;$X$6,I85,0)</f>
        <v>0</v>
      </c>
      <c r="Y85" s="43"/>
      <c r="Z85" s="43"/>
      <c r="AA85" s="43"/>
      <c r="AB85" s="43"/>
      <c r="AC85" s="43"/>
      <c r="AD85" s="43"/>
      <c r="AE85" s="43"/>
      <c r="AF85" s="43"/>
      <c r="AG85" s="43"/>
      <c r="AH85" s="43">
        <f>IF(I85&gt;$AH$6,I85,0)</f>
        <v>0</v>
      </c>
      <c r="AI85" s="43"/>
      <c r="AJ85" s="43"/>
      <c r="AK85" s="43">
        <f>I85</f>
        <v>0</v>
      </c>
      <c r="AL85" s="43"/>
      <c r="AM85" s="43"/>
      <c r="AN85" s="43"/>
      <c r="AO85" s="43"/>
      <c r="AP85" s="43"/>
      <c r="AQ85" s="43"/>
      <c r="AR85" s="43">
        <f>IF(I85&gt;$AR$6,I85,0)</f>
        <v>0</v>
      </c>
      <c r="AS85" s="43"/>
      <c r="AT85" s="43"/>
      <c r="AU85" s="43"/>
      <c r="AV85" s="43"/>
      <c r="AW85" s="43"/>
      <c r="AX85" s="43"/>
      <c r="AY85" s="43"/>
      <c r="AZ85" s="43"/>
      <c r="BA85" s="43"/>
      <c r="BB85" s="43"/>
    </row>
    <row r="86" spans="1:54" ht="28.5">
      <c r="A86" s="28" t="s">
        <v>376</v>
      </c>
      <c r="B86" s="18" t="s">
        <v>377</v>
      </c>
      <c r="C86" s="18" t="s">
        <v>378</v>
      </c>
      <c r="D86" s="79" t="s">
        <v>379</v>
      </c>
      <c r="E86" s="140"/>
      <c r="F86" s="87"/>
      <c r="G86" s="87"/>
      <c r="H86" s="102">
        <f t="shared" si="9"/>
        <v>0</v>
      </c>
      <c r="I86" s="46">
        <f t="shared" si="8"/>
        <v>0</v>
      </c>
      <c r="J86" s="40" t="str">
        <f>IF(_xlfn.XLOOKUP(B86,'POP Limieten'!$B$2:$B$14,'POP Limieten'!$C$2:$C$14,"")="","",IF(H86&gt;_xlfn.XLOOKUP(B86,'POP Limieten'!$B$2:$B$14,'POP Limieten'!$C$2:$C$14,""),1,0))</f>
        <v/>
      </c>
      <c r="K86" s="46"/>
      <c r="L86" s="46"/>
      <c r="M86" s="46"/>
      <c r="N86" s="43"/>
      <c r="O86" s="43"/>
      <c r="P86" s="43">
        <f>IF(I86&gt;$P$6,I86,0)</f>
        <v>0</v>
      </c>
      <c r="Q86" s="43">
        <f>IF(I86&gt;$Q$6,I86,0)</f>
        <v>0</v>
      </c>
      <c r="R86" s="43">
        <f>I86</f>
        <v>0</v>
      </c>
      <c r="S86" s="43"/>
      <c r="T86" s="43"/>
      <c r="U86" s="43"/>
      <c r="V86" s="43">
        <f>IF(I86&gt;$V$6,I86,0)</f>
        <v>0</v>
      </c>
      <c r="W86" s="43"/>
      <c r="X86" s="43"/>
      <c r="Y86" s="43"/>
      <c r="Z86" s="43"/>
      <c r="AA86" s="43">
        <f>IF(I86&gt;$AA$6,I86,0)</f>
        <v>0</v>
      </c>
      <c r="AB86" s="43">
        <f>IF(I86&gt;$AB$6,I86,0)</f>
        <v>0</v>
      </c>
      <c r="AC86" s="43"/>
      <c r="AD86" s="43"/>
      <c r="AE86" s="43"/>
      <c r="AF86" s="43"/>
      <c r="AG86" s="43"/>
      <c r="AH86" s="43"/>
      <c r="AI86" s="43"/>
      <c r="AJ86" s="43">
        <f>I86</f>
        <v>0</v>
      </c>
      <c r="AK86" s="43"/>
      <c r="AL86" s="43"/>
      <c r="AM86" s="43">
        <f>I86</f>
        <v>0</v>
      </c>
      <c r="AN86" s="43"/>
      <c r="AO86" s="43"/>
      <c r="AP86" s="43">
        <f>I86</f>
        <v>0</v>
      </c>
      <c r="AQ86" s="43"/>
      <c r="AR86" s="43">
        <f>IF(I86&gt;$AR$6,I86,0)</f>
        <v>0</v>
      </c>
      <c r="AS86" s="43">
        <f>I86</f>
        <v>0</v>
      </c>
      <c r="AT86" s="43">
        <f>I86</f>
        <v>0</v>
      </c>
      <c r="AU86" s="46">
        <f>IF(I86&gt;$AU$6,I86,0)</f>
        <v>0</v>
      </c>
      <c r="AV86" s="43"/>
      <c r="AW86" s="43"/>
      <c r="AX86" s="43"/>
      <c r="AY86" s="43"/>
      <c r="AZ86" s="43"/>
      <c r="BA86" s="43"/>
      <c r="BB86" s="43"/>
    </row>
    <row r="87" spans="1:54">
      <c r="A87" s="47"/>
      <c r="B87" s="16" t="s">
        <v>380</v>
      </c>
      <c r="C87" s="18" t="s">
        <v>381</v>
      </c>
      <c r="D87" s="51" t="s">
        <v>382</v>
      </c>
      <c r="E87" s="140"/>
      <c r="F87" s="87"/>
      <c r="G87" s="87"/>
      <c r="H87" s="102">
        <f t="shared" si="9"/>
        <v>0</v>
      </c>
      <c r="I87" s="46">
        <f t="shared" si="8"/>
        <v>0</v>
      </c>
      <c r="J87" s="40" t="str">
        <f>IF(_xlfn.XLOOKUP(B87,'POP Limieten'!$B$2:$B$14,'POP Limieten'!$C$2:$C$14,"")="","",IF(H87&gt;_xlfn.XLOOKUP(B87,'POP Limieten'!$B$2:$B$14,'POP Limieten'!$C$2:$C$14,""),1,0))</f>
        <v/>
      </c>
      <c r="K87" s="46"/>
      <c r="L87" s="46"/>
      <c r="M87" s="46"/>
      <c r="N87" s="43"/>
      <c r="O87" s="43">
        <f>IF(I87&gt;$O$6,I87,0)</f>
        <v>0</v>
      </c>
      <c r="P87" s="43"/>
      <c r="Q87" s="43"/>
      <c r="R87" s="43"/>
      <c r="S87" s="43"/>
      <c r="T87" s="43"/>
      <c r="U87" s="43"/>
      <c r="V87" s="43">
        <f>IF(I87&gt;$V$6,I87,0)</f>
        <v>0</v>
      </c>
      <c r="W87" s="43">
        <f>IF(I87&gt;$W$6,I87,0)</f>
        <v>0</v>
      </c>
      <c r="X87" s="43"/>
      <c r="Y87" s="43"/>
      <c r="Z87" s="43"/>
      <c r="AA87" s="43"/>
      <c r="AB87" s="43"/>
      <c r="AC87" s="43"/>
      <c r="AD87" s="43"/>
      <c r="AE87" s="43"/>
      <c r="AF87" s="43"/>
      <c r="AG87" s="43"/>
      <c r="AH87" s="43">
        <f>IF(I87&gt;$AH$6,I87,0)</f>
        <v>0</v>
      </c>
      <c r="AI87" s="43"/>
      <c r="AJ87" s="43"/>
      <c r="AK87" s="43"/>
      <c r="AL87" s="43"/>
      <c r="AM87" s="43"/>
      <c r="AN87" s="43"/>
      <c r="AO87" s="43"/>
      <c r="AP87" s="43"/>
      <c r="AQ87" s="43"/>
      <c r="AR87" s="43">
        <f>IF(I87&gt;$AR$6,I87,0)</f>
        <v>0</v>
      </c>
      <c r="AS87" s="43">
        <f>I87</f>
        <v>0</v>
      </c>
      <c r="AT87" s="43">
        <f>I87</f>
        <v>0</v>
      </c>
      <c r="AU87" s="46">
        <f>IF(I87&gt;$AU$6,I87,0)</f>
        <v>0</v>
      </c>
      <c r="AV87" s="43"/>
      <c r="AW87" s="43"/>
      <c r="AX87" s="43"/>
      <c r="AY87" s="43"/>
      <c r="AZ87" s="43"/>
      <c r="BA87" s="43"/>
      <c r="BB87" s="43"/>
    </row>
    <row r="88" spans="1:54">
      <c r="A88" s="47"/>
      <c r="B88" s="18" t="s">
        <v>383</v>
      </c>
      <c r="C88" s="18" t="s">
        <v>384</v>
      </c>
      <c r="D88" s="19" t="s">
        <v>385</v>
      </c>
      <c r="E88" s="140"/>
      <c r="F88" s="87"/>
      <c r="G88" s="87"/>
      <c r="H88" s="102">
        <f t="shared" si="9"/>
        <v>0</v>
      </c>
      <c r="I88" s="46">
        <f t="shared" si="8"/>
        <v>0</v>
      </c>
      <c r="J88" s="40" t="str">
        <f>IF(_xlfn.XLOOKUP(B88,'POP Limieten'!$B$2:$B$14,'POP Limieten'!$C$2:$C$14,"")="","",IF(H88&gt;_xlfn.XLOOKUP(B88,'POP Limieten'!$B$2:$B$14,'POP Limieten'!$C$2:$C$14,""),1,0))</f>
        <v/>
      </c>
      <c r="K88" s="46"/>
      <c r="L88" s="46"/>
      <c r="M88" s="46"/>
      <c r="N88" s="43"/>
      <c r="O88" s="43">
        <f>IF(I88&gt;$O$6,I88,0)</f>
        <v>0</v>
      </c>
      <c r="P88" s="43"/>
      <c r="Q88" s="43"/>
      <c r="R88" s="43"/>
      <c r="S88" s="43"/>
      <c r="T88" s="43">
        <f>I88</f>
        <v>0</v>
      </c>
      <c r="U88" s="43"/>
      <c r="V88" s="43"/>
      <c r="W88" s="43"/>
      <c r="X88" s="43"/>
      <c r="Y88" s="43"/>
      <c r="Z88" s="43"/>
      <c r="AA88" s="43"/>
      <c r="AB88" s="43"/>
      <c r="AC88" s="43"/>
      <c r="AD88" s="43"/>
      <c r="AE88" s="43"/>
      <c r="AF88" s="43"/>
      <c r="AG88" s="43"/>
      <c r="AH88" s="43">
        <f>IF(I88&gt;$AH$6,I88,0)</f>
        <v>0</v>
      </c>
      <c r="AI88" s="43"/>
      <c r="AJ88" s="43"/>
      <c r="AK88" s="43"/>
      <c r="AL88" s="43"/>
      <c r="AM88" s="43"/>
      <c r="AN88" s="43"/>
      <c r="AO88" s="43"/>
      <c r="AP88" s="43"/>
      <c r="AQ88" s="43"/>
      <c r="AR88" s="43"/>
      <c r="AS88" s="43"/>
      <c r="AT88" s="43"/>
      <c r="AU88" s="43"/>
      <c r="AV88" s="43"/>
      <c r="AW88" s="43"/>
      <c r="AX88" s="43"/>
      <c r="AY88" s="43"/>
      <c r="AZ88" s="43"/>
      <c r="BA88" s="43"/>
      <c r="BB88" s="43"/>
    </row>
    <row r="89" spans="1:54">
      <c r="A89" s="47"/>
      <c r="B89" s="18" t="s">
        <v>386</v>
      </c>
      <c r="C89" s="18" t="s">
        <v>387</v>
      </c>
      <c r="D89" s="79" t="s">
        <v>388</v>
      </c>
      <c r="E89" s="140"/>
      <c r="F89" s="87"/>
      <c r="G89" s="87"/>
      <c r="H89" s="102">
        <f t="shared" si="9"/>
        <v>0</v>
      </c>
      <c r="I89" s="46">
        <f t="shared" si="8"/>
        <v>0</v>
      </c>
      <c r="J89" s="40" t="str">
        <f>IF(_xlfn.XLOOKUP(B89,'POP Limieten'!$B$2:$B$14,'POP Limieten'!$C$2:$C$14,"")="","",IF(H89&gt;_xlfn.XLOOKUP(B89,'POP Limieten'!$B$2:$B$14,'POP Limieten'!$C$2:$C$14,""),1,0))</f>
        <v/>
      </c>
      <c r="K89" s="46"/>
      <c r="L89" s="46"/>
      <c r="M89" s="46"/>
      <c r="N89" s="43"/>
      <c r="O89" s="43"/>
      <c r="P89" s="43">
        <f>IF(I89&gt;$P$6,I89,0)</f>
        <v>0</v>
      </c>
      <c r="Q89" s="43">
        <f>IF(I89&gt;$Q$6,I89,0)</f>
        <v>0</v>
      </c>
      <c r="R89" s="43"/>
      <c r="S89" s="43"/>
      <c r="T89" s="43">
        <f>I89</f>
        <v>0</v>
      </c>
      <c r="U89" s="43"/>
      <c r="V89" s="43"/>
      <c r="W89" s="43"/>
      <c r="X89" s="43"/>
      <c r="Y89" s="43"/>
      <c r="Z89" s="43"/>
      <c r="AA89" s="43"/>
      <c r="AB89" s="43"/>
      <c r="AC89" s="43"/>
      <c r="AD89" s="43">
        <f>IF(I89&gt;$AD$6,I89,0)</f>
        <v>0</v>
      </c>
      <c r="AE89" s="43"/>
      <c r="AF89" s="43"/>
      <c r="AG89" s="43"/>
      <c r="AH89" s="43"/>
      <c r="AI89" s="43"/>
      <c r="AJ89" s="43"/>
      <c r="AK89" s="43"/>
      <c r="AL89" s="43"/>
      <c r="AM89" s="43"/>
      <c r="AN89" s="43"/>
      <c r="AO89" s="43"/>
      <c r="AP89" s="43"/>
      <c r="AQ89" s="43"/>
      <c r="AR89" s="43"/>
      <c r="AS89" s="43"/>
      <c r="AT89" s="43"/>
      <c r="AU89" s="43"/>
      <c r="AV89" s="43"/>
      <c r="AW89" s="43"/>
      <c r="AX89" s="43"/>
      <c r="AY89" s="43"/>
      <c r="AZ89" s="43"/>
      <c r="BA89" s="43"/>
      <c r="BB89" s="43"/>
    </row>
    <row r="90" spans="1:54">
      <c r="A90" s="17" t="s">
        <v>389</v>
      </c>
      <c r="B90" s="18" t="s">
        <v>390</v>
      </c>
      <c r="C90" s="18" t="s">
        <v>391</v>
      </c>
      <c r="D90" s="19" t="s">
        <v>392</v>
      </c>
      <c r="E90" s="140"/>
      <c r="F90" s="87"/>
      <c r="G90" s="87"/>
      <c r="H90" s="102">
        <f t="shared" si="9"/>
        <v>0</v>
      </c>
      <c r="I90" s="46">
        <f t="shared" si="8"/>
        <v>0</v>
      </c>
      <c r="J90" s="40" t="str">
        <f>IF(_xlfn.XLOOKUP(B90,'POP Limieten'!$B$2:$B$14,'POP Limieten'!$C$2:$C$14,"")="","",IF(H90&gt;_xlfn.XLOOKUP(B90,'POP Limieten'!$B$2:$B$14,'POP Limieten'!$C$2:$C$14,""),1,0))</f>
        <v/>
      </c>
      <c r="K90" s="46"/>
      <c r="L90" s="46"/>
      <c r="M90" s="46"/>
      <c r="N90" s="43">
        <f>I90</f>
        <v>0</v>
      </c>
      <c r="O90" s="43"/>
      <c r="P90" s="43"/>
      <c r="Q90" s="43">
        <f>IF(I90&gt;$Q$6,I90,0)</f>
        <v>0</v>
      </c>
      <c r="R90" s="43">
        <f>I90</f>
        <v>0</v>
      </c>
      <c r="S90" s="43"/>
      <c r="T90" s="43"/>
      <c r="U90" s="43">
        <f>I90</f>
        <v>0</v>
      </c>
      <c r="V90" s="43"/>
      <c r="W90" s="43"/>
      <c r="X90" s="43"/>
      <c r="Y90" s="43"/>
      <c r="Z90" s="43"/>
      <c r="AA90" s="43"/>
      <c r="AB90" s="43"/>
      <c r="AC90" s="43"/>
      <c r="AD90" s="43"/>
      <c r="AE90" s="43"/>
      <c r="AF90" s="43">
        <f>I90</f>
        <v>0</v>
      </c>
      <c r="AG90" s="43"/>
      <c r="AH90" s="43"/>
      <c r="AI90" s="43"/>
      <c r="AJ90" s="43"/>
      <c r="AK90" s="43"/>
      <c r="AL90" s="43">
        <f>I90</f>
        <v>0</v>
      </c>
      <c r="AM90" s="43"/>
      <c r="AN90" s="35"/>
      <c r="AO90" s="43"/>
      <c r="AP90" s="43"/>
      <c r="AQ90" s="43"/>
      <c r="AR90" s="43"/>
      <c r="AS90" s="43"/>
      <c r="AT90" s="43"/>
      <c r="AU90" s="43"/>
      <c r="AV90" s="43"/>
      <c r="AW90" s="43"/>
      <c r="AX90" s="43"/>
      <c r="AY90" s="43"/>
      <c r="AZ90" s="43"/>
      <c r="BA90" s="43"/>
      <c r="BB90" s="43"/>
    </row>
    <row r="91" spans="1:54">
      <c r="A91" s="17"/>
      <c r="B91" s="18" t="s">
        <v>393</v>
      </c>
      <c r="C91" s="18" t="s">
        <v>394</v>
      </c>
      <c r="D91" s="19" t="s">
        <v>395</v>
      </c>
      <c r="E91" s="140"/>
      <c r="F91" s="87"/>
      <c r="G91" s="87"/>
      <c r="H91" s="102">
        <f t="shared" si="9"/>
        <v>0</v>
      </c>
      <c r="I91" s="46">
        <f t="shared" si="8"/>
        <v>0</v>
      </c>
      <c r="J91" s="40" t="str">
        <f>IF(_xlfn.XLOOKUP(B91,'POP Limieten'!$B$2:$B$14,'POP Limieten'!$C$2:$C$14,"")="","",IF(H91&gt;_xlfn.XLOOKUP(B91,'POP Limieten'!$B$2:$B$14,'POP Limieten'!$C$2:$C$14,""),1,0))</f>
        <v/>
      </c>
      <c r="K91" s="46"/>
      <c r="L91" s="46"/>
      <c r="M91" s="46"/>
      <c r="N91" s="43">
        <f>I91</f>
        <v>0</v>
      </c>
      <c r="O91" s="43"/>
      <c r="P91" s="43"/>
      <c r="Q91" s="43">
        <f>IF(I91&gt;$Q$6,I91,0)</f>
        <v>0</v>
      </c>
      <c r="R91" s="43"/>
      <c r="S91" s="43">
        <f>I91</f>
        <v>0</v>
      </c>
      <c r="T91" s="43">
        <f>I91</f>
        <v>0</v>
      </c>
      <c r="U91" s="43">
        <f>I91</f>
        <v>0</v>
      </c>
      <c r="V91" s="43"/>
      <c r="W91" s="43"/>
      <c r="X91" s="43"/>
      <c r="Y91" s="43"/>
      <c r="Z91" s="43"/>
      <c r="AA91" s="43"/>
      <c r="AB91" s="43"/>
      <c r="AC91" s="43"/>
      <c r="AD91" s="43"/>
      <c r="AE91" s="43"/>
      <c r="AF91" s="43"/>
      <c r="AG91" s="43"/>
      <c r="AH91" s="43"/>
      <c r="AI91" s="43"/>
      <c r="AJ91" s="43"/>
      <c r="AK91" s="43">
        <f>I91</f>
        <v>0</v>
      </c>
      <c r="AL91" s="43"/>
      <c r="AM91" s="43"/>
      <c r="AN91" s="43"/>
      <c r="AO91" s="43"/>
      <c r="AP91" s="43"/>
      <c r="AQ91" s="43"/>
      <c r="AR91" s="43"/>
      <c r="AS91" s="43"/>
      <c r="AT91" s="43"/>
      <c r="AU91" s="43"/>
      <c r="AV91" s="43"/>
      <c r="AW91" s="43"/>
      <c r="AX91" s="43"/>
      <c r="AY91" s="43"/>
      <c r="AZ91" s="43"/>
      <c r="BA91" s="43"/>
      <c r="BB91" s="43"/>
    </row>
    <row r="92" spans="1:54">
      <c r="A92" s="17"/>
      <c r="B92" s="18" t="s">
        <v>396</v>
      </c>
      <c r="C92" s="18" t="s">
        <v>397</v>
      </c>
      <c r="D92" s="49" t="s">
        <v>398</v>
      </c>
      <c r="E92" s="140"/>
      <c r="F92" s="87"/>
      <c r="G92" s="87"/>
      <c r="H92" s="102">
        <f t="shared" si="9"/>
        <v>0</v>
      </c>
      <c r="I92" s="46">
        <f t="shared" si="8"/>
        <v>0</v>
      </c>
      <c r="J92" s="40" t="str">
        <f>IF(_xlfn.XLOOKUP(B92,'POP Limieten'!$B$2:$B$14,'POP Limieten'!$C$2:$C$14,"")="","",IF(H92&gt;_xlfn.XLOOKUP(B92,'POP Limieten'!$B$2:$B$14,'POP Limieten'!$C$2:$C$14,""),1,0))</f>
        <v/>
      </c>
      <c r="K92" s="46"/>
      <c r="L92" s="46"/>
      <c r="M92" s="46"/>
      <c r="N92" s="43">
        <f>I92</f>
        <v>0</v>
      </c>
      <c r="O92" s="43"/>
      <c r="P92" s="43"/>
      <c r="Q92" s="43"/>
      <c r="R92" s="43"/>
      <c r="S92" s="43">
        <f>I92</f>
        <v>0</v>
      </c>
      <c r="T92" s="43"/>
      <c r="U92" s="43">
        <f>I92</f>
        <v>0</v>
      </c>
      <c r="V92" s="50"/>
      <c r="W92" s="50"/>
      <c r="X92" s="50"/>
      <c r="Y92" s="50"/>
      <c r="Z92" s="50"/>
      <c r="AA92" s="50"/>
      <c r="AB92" s="50"/>
      <c r="AC92" s="43">
        <f>IF(I92&gt;$AC$6,I92,0)</f>
        <v>0</v>
      </c>
      <c r="AD92" s="43"/>
      <c r="AE92" s="43"/>
      <c r="AF92" s="43"/>
      <c r="AG92" s="43"/>
      <c r="AH92" s="43"/>
      <c r="AI92" s="43"/>
      <c r="AJ92" s="43"/>
      <c r="AK92" s="43"/>
      <c r="AL92" s="43"/>
      <c r="AM92" s="43"/>
      <c r="AN92" s="43"/>
      <c r="AO92" s="43"/>
      <c r="AP92" s="43"/>
      <c r="AQ92" s="43"/>
      <c r="AR92" s="43"/>
      <c r="AS92" s="43"/>
      <c r="AT92" s="43"/>
      <c r="AU92" s="43"/>
      <c r="AV92" s="43"/>
      <c r="AW92" s="43"/>
      <c r="AX92" s="43"/>
      <c r="AY92" s="43"/>
      <c r="AZ92" s="43"/>
      <c r="BA92" s="43"/>
      <c r="BB92" s="43"/>
    </row>
    <row r="93" spans="1:54">
      <c r="A93" s="17"/>
      <c r="B93" s="18" t="s">
        <v>399</v>
      </c>
      <c r="C93" s="18" t="s">
        <v>400</v>
      </c>
      <c r="D93" s="19" t="s">
        <v>401</v>
      </c>
      <c r="E93" s="140"/>
      <c r="F93" s="87"/>
      <c r="G93" s="87"/>
      <c r="H93" s="102">
        <f t="shared" si="9"/>
        <v>0</v>
      </c>
      <c r="I93" s="46">
        <f t="shared" si="8"/>
        <v>0</v>
      </c>
      <c r="J93" s="40" t="str">
        <f>IF(_xlfn.XLOOKUP(B93,'POP Limieten'!$B$2:$B$14,'POP Limieten'!$C$2:$C$14,"")="","",IF(H93&gt;_xlfn.XLOOKUP(B93,'POP Limieten'!$B$2:$B$14,'POP Limieten'!$C$2:$C$14,""),1,0))</f>
        <v/>
      </c>
      <c r="K93" s="46"/>
      <c r="L93" s="46"/>
      <c r="M93" s="46"/>
      <c r="N93" s="43">
        <f>I93</f>
        <v>0</v>
      </c>
      <c r="O93" s="43"/>
      <c r="P93" s="43"/>
      <c r="Q93" s="43">
        <f>IF(I93&gt;$Q$6,I93,0)</f>
        <v>0</v>
      </c>
      <c r="R93" s="43"/>
      <c r="S93" s="43"/>
      <c r="T93" s="43"/>
      <c r="U93" s="43"/>
      <c r="V93" s="43"/>
      <c r="W93" s="43"/>
      <c r="X93" s="43"/>
      <c r="Y93" s="43"/>
      <c r="Z93" s="43"/>
      <c r="AA93" s="43"/>
      <c r="AB93" s="43"/>
      <c r="AC93" s="43">
        <f>IF(I93&gt;$AC$6,I93,0)</f>
        <v>0</v>
      </c>
      <c r="AD93" s="43"/>
      <c r="AE93" s="43">
        <f>IF(I93&gt;$AE$6,I93,0)</f>
        <v>0</v>
      </c>
      <c r="AF93" s="43"/>
      <c r="AG93" s="43"/>
      <c r="AH93" s="43"/>
      <c r="AI93" s="43"/>
      <c r="AJ93" s="43"/>
      <c r="AK93" s="43"/>
      <c r="AL93" s="46"/>
      <c r="AM93" s="43"/>
      <c r="AN93" s="43"/>
      <c r="AO93" s="43"/>
      <c r="AP93" s="43"/>
      <c r="AQ93" s="43"/>
      <c r="AR93" s="43"/>
      <c r="AS93" s="43"/>
      <c r="AT93" s="43"/>
      <c r="AU93" s="43"/>
      <c r="AV93" s="43"/>
      <c r="AW93" s="43"/>
      <c r="AX93" s="43"/>
      <c r="AY93" s="43"/>
      <c r="AZ93" s="43"/>
      <c r="BA93" s="43"/>
      <c r="BB93" s="43"/>
    </row>
    <row r="94" spans="1:54">
      <c r="A94" s="17"/>
      <c r="B94" s="18" t="s">
        <v>402</v>
      </c>
      <c r="C94" s="18" t="s">
        <v>403</v>
      </c>
      <c r="D94" s="19" t="s">
        <v>404</v>
      </c>
      <c r="E94" s="140"/>
      <c r="F94" s="87"/>
      <c r="G94" s="87"/>
      <c r="H94" s="102">
        <f t="shared" si="9"/>
        <v>0</v>
      </c>
      <c r="I94" s="46">
        <f t="shared" si="8"/>
        <v>0</v>
      </c>
      <c r="J94" s="40" t="str">
        <f>IF(_xlfn.XLOOKUP(B94,'POP Limieten'!$B$2:$B$14,'POP Limieten'!$C$2:$C$14,"")="","",IF(H94&gt;_xlfn.XLOOKUP(B94,'POP Limieten'!$B$2:$B$14,'POP Limieten'!$C$2:$C$14,""),1,0))</f>
        <v/>
      </c>
      <c r="K94" s="46"/>
      <c r="L94" s="46"/>
      <c r="M94" s="46"/>
      <c r="N94" s="43">
        <f>I94</f>
        <v>0</v>
      </c>
      <c r="O94" s="43"/>
      <c r="P94" s="43"/>
      <c r="Q94" s="43">
        <f>IF(I94&gt;$Q$6,I94,0)</f>
        <v>0</v>
      </c>
      <c r="R94" s="43">
        <f>I94</f>
        <v>0</v>
      </c>
      <c r="S94" s="43"/>
      <c r="T94" s="43"/>
      <c r="U94" s="43"/>
      <c r="V94" s="43"/>
      <c r="W94" s="43"/>
      <c r="X94" s="43"/>
      <c r="Y94" s="43"/>
      <c r="Z94" s="43"/>
      <c r="AA94" s="43"/>
      <c r="AB94" s="43"/>
      <c r="AC94" s="43">
        <f>IF(I94&gt;$AC$6,I94,0)</f>
        <v>0</v>
      </c>
      <c r="AD94" s="43"/>
      <c r="AE94" s="43"/>
      <c r="AF94" s="43"/>
      <c r="AG94" s="43"/>
      <c r="AH94" s="43"/>
      <c r="AI94" s="43"/>
      <c r="AJ94" s="43"/>
      <c r="AK94" s="43">
        <f>I94</f>
        <v>0</v>
      </c>
      <c r="AL94" s="43"/>
      <c r="AM94" s="43"/>
      <c r="AN94" s="43"/>
      <c r="AO94" s="43"/>
      <c r="AP94" s="43"/>
      <c r="AQ94" s="43"/>
      <c r="AR94" s="43"/>
      <c r="AS94" s="43"/>
      <c r="AT94" s="43"/>
      <c r="AU94" s="43"/>
      <c r="AV94" s="43"/>
      <c r="AW94" s="43"/>
      <c r="AX94" s="43"/>
      <c r="AY94" s="43"/>
      <c r="AZ94" s="43"/>
      <c r="BA94" s="43"/>
      <c r="BB94" s="43"/>
    </row>
    <row r="95" spans="1:54">
      <c r="A95" s="17" t="s">
        <v>405</v>
      </c>
      <c r="B95" s="18" t="s">
        <v>406</v>
      </c>
      <c r="C95" s="18" t="s">
        <v>407</v>
      </c>
      <c r="D95" s="19" t="s">
        <v>408</v>
      </c>
      <c r="E95" s="140"/>
      <c r="F95" s="87"/>
      <c r="G95" s="87"/>
      <c r="H95" s="102">
        <f t="shared" si="9"/>
        <v>0</v>
      </c>
      <c r="I95" s="46">
        <f t="shared" si="8"/>
        <v>0</v>
      </c>
      <c r="J95" s="40" t="str">
        <f>IF(_xlfn.XLOOKUP(B95,'POP Limieten'!$B$2:$B$14,'POP Limieten'!$C$2:$C$14,"")="","",IF(H95&gt;_xlfn.XLOOKUP(B95,'POP Limieten'!$B$2:$B$14,'POP Limieten'!$C$2:$C$14,""),1,0))</f>
        <v/>
      </c>
      <c r="K95" s="46"/>
      <c r="L95" s="46"/>
      <c r="M95" s="46"/>
      <c r="N95" s="43"/>
      <c r="O95" s="43"/>
      <c r="P95" s="43"/>
      <c r="Q95" s="43"/>
      <c r="R95" s="43"/>
      <c r="S95" s="43"/>
      <c r="T95" s="43"/>
      <c r="U95" s="43"/>
      <c r="V95" s="43"/>
      <c r="W95" s="43"/>
      <c r="X95" s="43"/>
      <c r="Y95" s="43"/>
      <c r="Z95" s="43"/>
      <c r="AA95" s="43"/>
      <c r="AB95" s="43"/>
      <c r="AC95" s="43"/>
      <c r="AD95" s="43">
        <f>IF(I95&gt;$AD$6,I95,0)</f>
        <v>0</v>
      </c>
      <c r="AE95" s="43"/>
      <c r="AF95" s="43"/>
      <c r="AG95" s="43">
        <f>I95</f>
        <v>0</v>
      </c>
      <c r="AH95" s="43"/>
      <c r="AI95" s="43"/>
      <c r="AJ95" s="43"/>
      <c r="AK95" s="43"/>
      <c r="AL95" s="43"/>
      <c r="AM95" s="43"/>
      <c r="AN95" s="43"/>
      <c r="AO95" s="43"/>
      <c r="AP95" s="43"/>
      <c r="AQ95" s="43"/>
      <c r="AR95" s="43">
        <f>IF(I95&gt;$AR$6,I95,0)</f>
        <v>0</v>
      </c>
      <c r="AS95" s="43">
        <f>I95</f>
        <v>0</v>
      </c>
      <c r="AT95" s="43">
        <f>I95</f>
        <v>0</v>
      </c>
      <c r="AU95" s="46">
        <f>IF(I95&gt;$AU$6,I95,0)</f>
        <v>0</v>
      </c>
      <c r="AV95" s="43"/>
      <c r="AW95" s="43"/>
      <c r="AX95" s="43"/>
      <c r="AY95" s="43"/>
      <c r="AZ95" s="43"/>
      <c r="BA95" s="43"/>
      <c r="BB95" s="43"/>
    </row>
    <row r="96" spans="1:54">
      <c r="A96" s="17"/>
      <c r="B96" s="91" t="s">
        <v>409</v>
      </c>
      <c r="C96" s="18" t="s">
        <v>410</v>
      </c>
      <c r="D96" s="51" t="s">
        <v>411</v>
      </c>
      <c r="E96" s="140"/>
      <c r="F96" s="87"/>
      <c r="G96" s="87"/>
      <c r="H96" s="102">
        <f t="shared" si="9"/>
        <v>0</v>
      </c>
      <c r="I96" s="46">
        <f t="shared" si="8"/>
        <v>0</v>
      </c>
      <c r="J96" s="40" t="str">
        <f>IF(_xlfn.XLOOKUP(B96,'POP Limieten'!$B$2:$B$14,'POP Limieten'!$C$2:$C$14,"")="","",IF(H96&gt;_xlfn.XLOOKUP(B96,'POP Limieten'!$B$2:$B$14,'POP Limieten'!$C$2:$C$14,""),1,0))</f>
        <v/>
      </c>
      <c r="K96" s="46"/>
      <c r="L96" s="46"/>
      <c r="M96" s="46"/>
      <c r="N96" s="43"/>
      <c r="O96" s="43"/>
      <c r="P96" s="43"/>
      <c r="Q96" s="43"/>
      <c r="R96" s="43"/>
      <c r="S96" s="43"/>
      <c r="T96" s="43"/>
      <c r="U96" s="43"/>
      <c r="V96" s="43">
        <f>IF(I96&gt;$V$6,I96,0)</f>
        <v>0</v>
      </c>
      <c r="W96" s="43">
        <f>IF(I96&gt;$W$6,I96,0)</f>
        <v>0</v>
      </c>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c r="AZ96" s="43"/>
      <c r="BA96" s="43"/>
      <c r="BB96" s="43"/>
    </row>
    <row r="97" spans="1:54">
      <c r="A97" s="17"/>
      <c r="B97" s="91" t="s">
        <v>412</v>
      </c>
      <c r="C97" s="18" t="s">
        <v>413</v>
      </c>
      <c r="D97" s="51" t="s">
        <v>414</v>
      </c>
      <c r="E97" s="140"/>
      <c r="F97" s="87"/>
      <c r="G97" s="87"/>
      <c r="H97" s="102">
        <f t="shared" si="9"/>
        <v>0</v>
      </c>
      <c r="I97" s="46">
        <f t="shared" si="8"/>
        <v>0</v>
      </c>
      <c r="J97" s="40" t="str">
        <f>IF(_xlfn.XLOOKUP(B97,'POP Limieten'!$B$2:$B$14,'POP Limieten'!$C$2:$C$14,"")="","",IF(H97&gt;_xlfn.XLOOKUP(B97,'POP Limieten'!$B$2:$B$14,'POP Limieten'!$C$2:$C$14,""),1,0))</f>
        <v/>
      </c>
      <c r="K97" s="46"/>
      <c r="L97" s="46"/>
      <c r="M97" s="46"/>
      <c r="N97" s="43"/>
      <c r="O97" s="43"/>
      <c r="P97" s="43"/>
      <c r="Q97" s="43">
        <f>IF(I97&gt;$Q$6,I97,0)</f>
        <v>0</v>
      </c>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c r="AP97" s="43"/>
      <c r="AQ97" s="43"/>
      <c r="AR97" s="43">
        <f>IF(I97&gt;$AR$6,I97,0)</f>
        <v>0</v>
      </c>
      <c r="AS97" s="43">
        <f>I97</f>
        <v>0</v>
      </c>
      <c r="AT97" s="43">
        <f>I97</f>
        <v>0</v>
      </c>
      <c r="AU97" s="46">
        <f>IF(I97&gt;$AU$6,I97,0)</f>
        <v>0</v>
      </c>
      <c r="AV97" s="43"/>
      <c r="AW97" s="43"/>
      <c r="AX97" s="43"/>
      <c r="AY97" s="43"/>
      <c r="AZ97" s="43"/>
      <c r="BA97" s="43"/>
      <c r="BB97" s="43"/>
    </row>
    <row r="98" spans="1:54">
      <c r="A98" s="17"/>
      <c r="B98" s="91" t="s">
        <v>415</v>
      </c>
      <c r="C98" s="18" t="s">
        <v>416</v>
      </c>
      <c r="D98" s="51" t="s">
        <v>236</v>
      </c>
      <c r="E98" s="140"/>
      <c r="F98" s="87"/>
      <c r="G98" s="87"/>
      <c r="H98" s="102">
        <f t="shared" si="9"/>
        <v>0</v>
      </c>
      <c r="I98" s="46">
        <f t="shared" si="8"/>
        <v>0</v>
      </c>
      <c r="J98" s="40" t="str">
        <f>IF(_xlfn.XLOOKUP(B98,'POP Limieten'!$B$2:$B$14,'POP Limieten'!$C$2:$C$14,"")="","",IF(H98&gt;_xlfn.XLOOKUP(B98,'POP Limieten'!$B$2:$B$14,'POP Limieten'!$C$2:$C$14,""),1,0))</f>
        <v/>
      </c>
      <c r="K98" s="46"/>
      <c r="L98" s="46"/>
      <c r="M98" s="46"/>
      <c r="N98" s="43"/>
      <c r="O98" s="43"/>
      <c r="P98" s="43"/>
      <c r="Q98" s="43"/>
      <c r="R98" s="43"/>
      <c r="S98" s="43"/>
      <c r="T98" s="43"/>
      <c r="U98" s="43"/>
      <c r="V98" s="43"/>
      <c r="W98" s="43"/>
      <c r="X98" s="43"/>
      <c r="Y98" s="43"/>
      <c r="Z98" s="43"/>
      <c r="AA98" s="43"/>
      <c r="AB98" s="43"/>
      <c r="AC98" s="52"/>
      <c r="AD98" s="52"/>
      <c r="AE98" s="43"/>
      <c r="AF98" s="43"/>
      <c r="AG98" s="43"/>
      <c r="AH98" s="43"/>
      <c r="AI98" s="43"/>
      <c r="AJ98" s="43"/>
      <c r="AK98" s="43"/>
      <c r="AL98" s="43"/>
      <c r="AM98" s="43"/>
      <c r="AN98" s="52"/>
      <c r="AO98" s="52"/>
      <c r="AP98" s="52"/>
      <c r="AQ98" s="52"/>
      <c r="AR98" s="43">
        <f>IF(I98&gt;$AR$6,I98,0)</f>
        <v>0</v>
      </c>
      <c r="AS98" s="43">
        <f>I98</f>
        <v>0</v>
      </c>
      <c r="AT98" s="43">
        <f>I98</f>
        <v>0</v>
      </c>
      <c r="AU98" s="46">
        <f>IF(I98&gt;$AU$6,I98,0)</f>
        <v>0</v>
      </c>
      <c r="AV98" s="43"/>
      <c r="AW98" s="43"/>
      <c r="AX98" s="43"/>
      <c r="AY98" s="52"/>
      <c r="AZ98" s="52"/>
      <c r="BA98" s="52"/>
      <c r="BB98" s="52"/>
    </row>
    <row r="99" spans="1:54">
      <c r="A99" s="17"/>
      <c r="B99" s="91" t="s">
        <v>417</v>
      </c>
      <c r="C99" s="18" t="s">
        <v>418</v>
      </c>
      <c r="D99" s="51">
        <v>302</v>
      </c>
      <c r="E99" s="140"/>
      <c r="F99" s="87"/>
      <c r="G99" s="87"/>
      <c r="H99" s="102">
        <f t="shared" si="9"/>
        <v>0</v>
      </c>
      <c r="I99" s="46">
        <f t="shared" si="8"/>
        <v>0</v>
      </c>
      <c r="J99" s="40" t="str">
        <f>IF(_xlfn.XLOOKUP(B99,'POP Limieten'!$B$2:$B$14,'POP Limieten'!$C$2:$C$14,"")="","",IF(H99&gt;_xlfn.XLOOKUP(B99,'POP Limieten'!$B$2:$B$14,'POP Limieten'!$C$2:$C$14,""),1,0))</f>
        <v/>
      </c>
      <c r="K99" s="46"/>
      <c r="L99" s="46"/>
      <c r="M99" s="46"/>
      <c r="N99" s="43"/>
      <c r="O99" s="43"/>
      <c r="P99" s="43"/>
      <c r="Q99" s="43"/>
      <c r="R99" s="43"/>
      <c r="S99" s="43"/>
      <c r="T99" s="43"/>
      <c r="U99" s="43"/>
      <c r="V99" s="43"/>
      <c r="W99" s="43"/>
      <c r="X99" s="43"/>
      <c r="Y99" s="43"/>
      <c r="Z99" s="43"/>
      <c r="AA99" s="43"/>
      <c r="AB99" s="43"/>
      <c r="AC99" s="43"/>
      <c r="AD99" s="43">
        <f>IF(I99&gt;$AD$6,I99,0)</f>
        <v>0</v>
      </c>
      <c r="AE99" s="43"/>
      <c r="AF99" s="43"/>
      <c r="AG99" s="43"/>
      <c r="AH99" s="43"/>
      <c r="AI99" s="43"/>
      <c r="AJ99" s="43"/>
      <c r="AK99" s="43"/>
      <c r="AL99" s="43"/>
      <c r="AM99" s="43"/>
      <c r="AN99" s="43"/>
      <c r="AO99" s="43"/>
      <c r="AP99" s="43"/>
      <c r="AQ99" s="43"/>
      <c r="AR99" s="43"/>
      <c r="AS99" s="43"/>
      <c r="AT99" s="43"/>
      <c r="AU99" s="43"/>
      <c r="AV99" s="43"/>
      <c r="AW99" s="43"/>
      <c r="AX99" s="43"/>
      <c r="AY99" s="43"/>
      <c r="AZ99" s="43"/>
      <c r="BA99" s="43"/>
      <c r="BB99" s="43"/>
    </row>
    <row r="100" spans="1:54">
      <c r="A100" s="17"/>
      <c r="B100" s="91" t="s">
        <v>419</v>
      </c>
      <c r="C100" s="18" t="s">
        <v>420</v>
      </c>
      <c r="D100" s="51" t="s">
        <v>268</v>
      </c>
      <c r="E100" s="140"/>
      <c r="F100" s="87"/>
      <c r="G100" s="87"/>
      <c r="H100" s="102">
        <f t="shared" si="9"/>
        <v>0</v>
      </c>
      <c r="I100" s="46">
        <f t="shared" si="8"/>
        <v>0</v>
      </c>
      <c r="J100" s="40" t="str">
        <f>IF(_xlfn.XLOOKUP(B100,'POP Limieten'!$B$2:$B$14,'POP Limieten'!$C$2:$C$14,"")="","",IF(H100&gt;_xlfn.XLOOKUP(B100,'POP Limieten'!$B$2:$B$14,'POP Limieten'!$C$2:$C$14,""),1,0))</f>
        <v/>
      </c>
      <c r="K100" s="46"/>
      <c r="L100" s="46"/>
      <c r="M100" s="46"/>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c r="AZ100" s="43"/>
      <c r="BA100" s="43"/>
      <c r="BB100" s="43"/>
    </row>
    <row r="101" spans="1:54">
      <c r="A101" s="17"/>
      <c r="B101" s="92" t="s">
        <v>421</v>
      </c>
      <c r="C101" s="18" t="s">
        <v>422</v>
      </c>
      <c r="D101" s="51" t="s">
        <v>423</v>
      </c>
      <c r="E101" s="140"/>
      <c r="F101" s="87"/>
      <c r="G101" s="87"/>
      <c r="H101" s="102">
        <f t="shared" si="9"/>
        <v>0</v>
      </c>
      <c r="I101" s="46">
        <f t="shared" si="8"/>
        <v>0</v>
      </c>
      <c r="J101" s="40" t="str">
        <f>IF(_xlfn.XLOOKUP(B101,'POP Limieten'!$B$2:$B$14,'POP Limieten'!$C$2:$C$14,"")="","",IF(H101&gt;_xlfn.XLOOKUP(B101,'POP Limieten'!$B$2:$B$14,'POP Limieten'!$C$2:$C$14,""),1,0))</f>
        <v/>
      </c>
      <c r="K101" s="46"/>
      <c r="L101" s="46"/>
      <c r="M101" s="46"/>
      <c r="N101" s="43"/>
      <c r="O101" s="43"/>
      <c r="P101" s="43"/>
      <c r="Q101" s="43"/>
      <c r="R101" s="43"/>
      <c r="S101" s="43"/>
      <c r="T101" s="43"/>
      <c r="U101" s="43"/>
      <c r="V101" s="43"/>
      <c r="W101" s="43"/>
      <c r="X101" s="43"/>
      <c r="Y101" s="43"/>
      <c r="Z101" s="43"/>
      <c r="AA101" s="43"/>
      <c r="AB101" s="43"/>
      <c r="AC101" s="43"/>
      <c r="AD101" s="43">
        <f>IF(I101&gt;$AD$6,I101,0)</f>
        <v>0</v>
      </c>
      <c r="AE101" s="43"/>
      <c r="AF101" s="43"/>
      <c r="AG101" s="43"/>
      <c r="AH101" s="43"/>
      <c r="AI101" s="43"/>
      <c r="AJ101" s="43"/>
      <c r="AK101" s="43"/>
      <c r="AL101" s="43"/>
      <c r="AM101" s="43"/>
      <c r="AN101" s="43"/>
      <c r="AO101" s="43"/>
      <c r="AP101" s="43"/>
      <c r="AQ101" s="43"/>
      <c r="AR101" s="43">
        <f>IF(I101&gt;$AR$6,I101,0)</f>
        <v>0</v>
      </c>
      <c r="AS101" s="43">
        <f>I101</f>
        <v>0</v>
      </c>
      <c r="AT101" s="43">
        <f>I101</f>
        <v>0</v>
      </c>
      <c r="AU101" s="46">
        <f>IF(I101&gt;$AU$6,I101,0)</f>
        <v>0</v>
      </c>
      <c r="AV101" s="43"/>
      <c r="AW101" s="43"/>
      <c r="AX101" s="43"/>
      <c r="AY101" s="43"/>
      <c r="AZ101" s="43"/>
      <c r="BA101" s="43"/>
      <c r="BB101" s="43"/>
    </row>
    <row r="102" spans="1:54">
      <c r="A102" s="17"/>
      <c r="B102" s="92" t="s">
        <v>424</v>
      </c>
      <c r="C102" s="18" t="s">
        <v>425</v>
      </c>
      <c r="D102" s="51" t="s">
        <v>268</v>
      </c>
      <c r="E102" s="140"/>
      <c r="F102" s="87"/>
      <c r="G102" s="87"/>
      <c r="H102" s="102">
        <f t="shared" si="9"/>
        <v>0</v>
      </c>
      <c r="I102" s="46">
        <f t="shared" si="8"/>
        <v>0</v>
      </c>
      <c r="J102" s="40" t="str">
        <f>IF(_xlfn.XLOOKUP(B102,'POP Limieten'!$B$2:$B$14,'POP Limieten'!$C$2:$C$14,"")="","",IF(H102&gt;_xlfn.XLOOKUP(B102,'POP Limieten'!$B$2:$B$14,'POP Limieten'!$C$2:$C$14,""),1,0))</f>
        <v/>
      </c>
      <c r="K102" s="46"/>
      <c r="L102" s="46"/>
      <c r="M102" s="46"/>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c r="AZ102" s="43"/>
      <c r="BA102" s="43"/>
      <c r="BB102" s="43"/>
    </row>
    <row r="103" spans="1:54">
      <c r="A103" s="17"/>
      <c r="B103" s="93" t="s">
        <v>426</v>
      </c>
      <c r="C103" s="18" t="s">
        <v>427</v>
      </c>
      <c r="D103" s="19" t="s">
        <v>428</v>
      </c>
      <c r="E103" s="140"/>
      <c r="F103" s="87"/>
      <c r="G103" s="87"/>
      <c r="H103" s="102">
        <f t="shared" si="9"/>
        <v>0</v>
      </c>
      <c r="I103" s="46">
        <f t="shared" si="8"/>
        <v>0</v>
      </c>
      <c r="J103" s="40" t="str">
        <f>IF(_xlfn.XLOOKUP(B103,'POP Limieten'!$B$2:$B$14,'POP Limieten'!$C$2:$C$14,"")="","",IF(H103&gt;_xlfn.XLOOKUP(B103,'POP Limieten'!$B$2:$B$14,'POP Limieten'!$C$2:$C$14,""),1,0))</f>
        <v/>
      </c>
      <c r="K103" s="46"/>
      <c r="L103" s="46"/>
      <c r="M103" s="46"/>
      <c r="N103" s="43"/>
      <c r="O103" s="43"/>
      <c r="P103" s="43"/>
      <c r="Q103" s="43"/>
      <c r="R103" s="43"/>
      <c r="S103" s="43"/>
      <c r="T103" s="43"/>
      <c r="U103" s="43"/>
      <c r="V103" s="43"/>
      <c r="W103" s="43"/>
      <c r="X103" s="43"/>
      <c r="Y103" s="43"/>
      <c r="Z103" s="43"/>
      <c r="AA103" s="43"/>
      <c r="AB103" s="43"/>
      <c r="AC103" s="43"/>
      <c r="AD103" s="43"/>
      <c r="AE103" s="43"/>
      <c r="AF103" s="43">
        <f>I103</f>
        <v>0</v>
      </c>
      <c r="AG103" s="43"/>
      <c r="AH103" s="43"/>
      <c r="AI103" s="43"/>
      <c r="AJ103" s="43"/>
      <c r="AK103" s="43"/>
      <c r="AL103" s="43"/>
      <c r="AM103" s="43"/>
      <c r="AN103" s="43"/>
      <c r="AO103" s="43"/>
      <c r="AP103" s="43"/>
      <c r="AQ103" s="43"/>
      <c r="AR103" s="43">
        <f>IF(I103&gt;$AR$6,I103,0)</f>
        <v>0</v>
      </c>
      <c r="AS103" s="43">
        <f>I103</f>
        <v>0</v>
      </c>
      <c r="AT103" s="43">
        <f>I103</f>
        <v>0</v>
      </c>
      <c r="AU103" s="46">
        <f>IF(I103&gt;$AU$6,I103,0)</f>
        <v>0</v>
      </c>
      <c r="AV103" s="43"/>
      <c r="AW103" s="43"/>
      <c r="AX103" s="43"/>
      <c r="AY103" s="43"/>
      <c r="AZ103" s="43"/>
      <c r="BA103" s="43"/>
      <c r="BB103" s="43"/>
    </row>
    <row r="104" spans="1:54">
      <c r="A104" s="17"/>
      <c r="B104" s="18" t="s">
        <v>429</v>
      </c>
      <c r="C104" s="18" t="s">
        <v>430</v>
      </c>
      <c r="D104" s="19" t="s">
        <v>431</v>
      </c>
      <c r="E104" s="140"/>
      <c r="F104" s="87"/>
      <c r="G104" s="87"/>
      <c r="H104" s="102">
        <f t="shared" si="9"/>
        <v>0</v>
      </c>
      <c r="I104" s="46">
        <f t="shared" si="8"/>
        <v>0</v>
      </c>
      <c r="J104" s="40" t="str">
        <f>IF(_xlfn.XLOOKUP(B104,'POP Limieten'!$B$2:$B$14,'POP Limieten'!$C$2:$C$14,"")="","",IF(H104&gt;_xlfn.XLOOKUP(B104,'POP Limieten'!$B$2:$B$14,'POP Limieten'!$C$2:$C$14,""),1,0))</f>
        <v/>
      </c>
      <c r="K104" s="46"/>
      <c r="L104" s="46"/>
      <c r="M104" s="46"/>
      <c r="N104" s="43"/>
      <c r="O104" s="43"/>
      <c r="P104" s="43"/>
      <c r="Q104" s="43"/>
      <c r="R104" s="43"/>
      <c r="S104" s="43"/>
      <c r="T104" s="43"/>
      <c r="U104" s="43"/>
      <c r="V104" s="43"/>
      <c r="W104" s="43"/>
      <c r="X104" s="43"/>
      <c r="Y104" s="43"/>
      <c r="Z104" s="43"/>
      <c r="AA104" s="43"/>
      <c r="AB104" s="43"/>
      <c r="AC104" s="43"/>
      <c r="AD104" s="43"/>
      <c r="AE104" s="43"/>
      <c r="AF104" s="43">
        <f>I104</f>
        <v>0</v>
      </c>
      <c r="AG104" s="43"/>
      <c r="AH104" s="43"/>
      <c r="AI104" s="43"/>
      <c r="AJ104" s="43"/>
      <c r="AK104" s="43"/>
      <c r="AL104" s="43"/>
      <c r="AM104" s="43">
        <f>I104</f>
        <v>0</v>
      </c>
      <c r="AN104" s="43"/>
      <c r="AO104" s="43"/>
      <c r="AP104" s="43"/>
      <c r="AQ104" s="43"/>
      <c r="AR104" s="43">
        <f>IF(I104&gt;$AR$6,I104,0)</f>
        <v>0</v>
      </c>
      <c r="AS104" s="43">
        <f>I104</f>
        <v>0</v>
      </c>
      <c r="AT104" s="43">
        <f>I104</f>
        <v>0</v>
      </c>
      <c r="AU104" s="46">
        <f>IF(I104&gt;$AU$6,I104,0)</f>
        <v>0</v>
      </c>
      <c r="AV104" s="43"/>
      <c r="AW104" s="43"/>
      <c r="AX104" s="43"/>
      <c r="AY104" s="43"/>
      <c r="AZ104" s="43"/>
      <c r="BA104" s="43"/>
      <c r="BB104" s="43"/>
    </row>
    <row r="105" spans="1:54">
      <c r="A105" s="17"/>
      <c r="B105" s="94" t="s">
        <v>432</v>
      </c>
      <c r="C105" s="18" t="s">
        <v>433</v>
      </c>
      <c r="D105" s="19" t="s">
        <v>428</v>
      </c>
      <c r="E105" s="140"/>
      <c r="F105" s="87"/>
      <c r="G105" s="87"/>
      <c r="H105" s="102">
        <f t="shared" si="9"/>
        <v>0</v>
      </c>
      <c r="I105" s="46">
        <f t="shared" si="8"/>
        <v>0</v>
      </c>
      <c r="J105" s="40" t="str">
        <f>IF(_xlfn.XLOOKUP(B105,'POP Limieten'!$B$2:$B$14,'POP Limieten'!$C$2:$C$14,"")="","",IF(H105&gt;_xlfn.XLOOKUP(B105,'POP Limieten'!$B$2:$B$14,'POP Limieten'!$C$2:$C$14,""),1,0))</f>
        <v/>
      </c>
      <c r="K105" s="46"/>
      <c r="L105" s="46"/>
      <c r="M105" s="46"/>
      <c r="N105" s="43"/>
      <c r="O105" s="43"/>
      <c r="P105" s="43"/>
      <c r="Q105" s="43"/>
      <c r="R105" s="43"/>
      <c r="S105" s="43"/>
      <c r="T105" s="43"/>
      <c r="U105" s="43"/>
      <c r="V105" s="43"/>
      <c r="W105" s="43"/>
      <c r="X105" s="43"/>
      <c r="Y105" s="43"/>
      <c r="Z105" s="43"/>
      <c r="AA105" s="43"/>
      <c r="AB105" s="43"/>
      <c r="AC105" s="43"/>
      <c r="AD105" s="43"/>
      <c r="AE105" s="43"/>
      <c r="AF105" s="43">
        <f>I105</f>
        <v>0</v>
      </c>
      <c r="AG105" s="43"/>
      <c r="AH105" s="43"/>
      <c r="AI105" s="43"/>
      <c r="AJ105" s="43"/>
      <c r="AK105" s="43"/>
      <c r="AL105" s="43"/>
      <c r="AM105" s="43"/>
      <c r="AN105" s="43"/>
      <c r="AO105" s="43"/>
      <c r="AP105" s="43"/>
      <c r="AQ105" s="43"/>
      <c r="AR105" s="43">
        <f>IF(I105&gt;$AR$6,I105,0)</f>
        <v>0</v>
      </c>
      <c r="AS105" s="43">
        <f>I105</f>
        <v>0</v>
      </c>
      <c r="AT105" s="43">
        <f>I105</f>
        <v>0</v>
      </c>
      <c r="AU105" s="46">
        <f>IF(I105&gt;$AU$6,I105,0)</f>
        <v>0</v>
      </c>
      <c r="AV105" s="43"/>
      <c r="AW105" s="43"/>
      <c r="AX105" s="43"/>
      <c r="AY105" s="43"/>
      <c r="AZ105" s="43"/>
      <c r="BA105" s="43"/>
      <c r="BB105" s="43"/>
    </row>
    <row r="106" spans="1:54">
      <c r="A106" s="17"/>
      <c r="B106" s="94" t="s">
        <v>434</v>
      </c>
      <c r="C106" s="18" t="s">
        <v>435</v>
      </c>
      <c r="D106" s="19" t="s">
        <v>428</v>
      </c>
      <c r="E106" s="140"/>
      <c r="F106" s="87"/>
      <c r="G106" s="87"/>
      <c r="H106" s="102">
        <f t="shared" si="9"/>
        <v>0</v>
      </c>
      <c r="I106" s="46">
        <f t="shared" si="8"/>
        <v>0</v>
      </c>
      <c r="J106" s="40" t="str">
        <f>IF(_xlfn.XLOOKUP(B106,'POP Limieten'!$B$2:$B$14,'POP Limieten'!$C$2:$C$14,"")="","",IF(H106&gt;_xlfn.XLOOKUP(B106,'POP Limieten'!$B$2:$B$14,'POP Limieten'!$C$2:$C$14,""),1,0))</f>
        <v/>
      </c>
      <c r="K106" s="46"/>
      <c r="L106" s="46"/>
      <c r="M106" s="46"/>
      <c r="N106" s="43"/>
      <c r="O106" s="43"/>
      <c r="P106" s="43"/>
      <c r="Q106" s="43"/>
      <c r="R106" s="43"/>
      <c r="S106" s="43"/>
      <c r="T106" s="43"/>
      <c r="U106" s="43"/>
      <c r="V106" s="43"/>
      <c r="W106" s="43"/>
      <c r="X106" s="43"/>
      <c r="Y106" s="43"/>
      <c r="Z106" s="43"/>
      <c r="AA106" s="43"/>
      <c r="AB106" s="43"/>
      <c r="AC106" s="43"/>
      <c r="AD106" s="43"/>
      <c r="AE106" s="43"/>
      <c r="AF106" s="43">
        <f>I106</f>
        <v>0</v>
      </c>
      <c r="AG106" s="43"/>
      <c r="AH106" s="43"/>
      <c r="AI106" s="43"/>
      <c r="AJ106" s="43"/>
      <c r="AK106" s="43"/>
      <c r="AL106" s="43"/>
      <c r="AM106" s="43">
        <f>I106</f>
        <v>0</v>
      </c>
      <c r="AN106" s="43"/>
      <c r="AO106" s="43"/>
      <c r="AP106" s="43"/>
      <c r="AQ106" s="43"/>
      <c r="AR106" s="43">
        <f>IF(I106&gt;$AR$6,I106,0)</f>
        <v>0</v>
      </c>
      <c r="AS106" s="43">
        <f>I106</f>
        <v>0</v>
      </c>
      <c r="AT106" s="43">
        <f>I106</f>
        <v>0</v>
      </c>
      <c r="AU106" s="46">
        <f>IF(I106&gt;$AU$6,I106,0)</f>
        <v>0</v>
      </c>
      <c r="AV106" s="43"/>
      <c r="AW106" s="43"/>
      <c r="AX106" s="43"/>
      <c r="AY106" s="43"/>
      <c r="AZ106" s="43"/>
      <c r="BA106" s="43"/>
      <c r="BB106" s="43"/>
    </row>
    <row r="107" spans="1:54">
      <c r="A107" s="17"/>
      <c r="B107" s="18" t="s">
        <v>436</v>
      </c>
      <c r="C107" s="18" t="s">
        <v>437</v>
      </c>
      <c r="D107" s="19" t="s">
        <v>438</v>
      </c>
      <c r="E107" s="140"/>
      <c r="F107" s="87"/>
      <c r="G107" s="87"/>
      <c r="H107" s="102">
        <f t="shared" si="9"/>
        <v>0</v>
      </c>
      <c r="I107" s="46">
        <f t="shared" si="8"/>
        <v>0</v>
      </c>
      <c r="J107" s="40" t="str">
        <f>IF(_xlfn.XLOOKUP(B107,'POP Limieten'!$B$2:$B$14,'POP Limieten'!$C$2:$C$14,"")="","",IF(H107&gt;_xlfn.XLOOKUP(B107,'POP Limieten'!$B$2:$B$14,'POP Limieten'!$C$2:$C$14,""),1,0))</f>
        <v/>
      </c>
      <c r="K107" s="46"/>
      <c r="L107" s="46"/>
      <c r="M107" s="46"/>
      <c r="N107" s="43"/>
      <c r="O107" s="43"/>
      <c r="P107" s="43"/>
      <c r="Q107" s="43"/>
      <c r="R107" s="43"/>
      <c r="S107" s="43"/>
      <c r="T107" s="43"/>
      <c r="U107" s="43"/>
      <c r="V107" s="43"/>
      <c r="W107" s="43"/>
      <c r="X107" s="43"/>
      <c r="Y107" s="43"/>
      <c r="Z107" s="43"/>
      <c r="AA107" s="43"/>
      <c r="AB107" s="43"/>
      <c r="AC107" s="43"/>
      <c r="AD107" s="43"/>
      <c r="AE107" s="43"/>
      <c r="AF107" s="43">
        <f>I107</f>
        <v>0</v>
      </c>
      <c r="AG107" s="43"/>
      <c r="AH107" s="43"/>
      <c r="AI107" s="43"/>
      <c r="AJ107" s="43">
        <f>I107</f>
        <v>0</v>
      </c>
      <c r="AK107" s="43"/>
      <c r="AL107" s="43">
        <f>I107</f>
        <v>0</v>
      </c>
      <c r="AM107" s="43"/>
      <c r="AN107" s="43"/>
      <c r="AO107" s="43"/>
      <c r="AP107" s="43">
        <f>I107</f>
        <v>0</v>
      </c>
      <c r="AQ107" s="43"/>
      <c r="AR107" s="43">
        <f>IF(I107&gt;$AR$6,I107,0)</f>
        <v>0</v>
      </c>
      <c r="AS107" s="43">
        <f>I107</f>
        <v>0</v>
      </c>
      <c r="AT107" s="43">
        <f>I107</f>
        <v>0</v>
      </c>
      <c r="AU107" s="46">
        <f>IF(I107&gt;$AU$6,I107,0)</f>
        <v>0</v>
      </c>
      <c r="AV107" s="43"/>
      <c r="AW107" s="43"/>
      <c r="AX107" s="43"/>
      <c r="AY107" s="43"/>
      <c r="AZ107" s="43"/>
      <c r="BA107" s="43"/>
      <c r="BB107" s="43"/>
    </row>
    <row r="108" spans="1:54">
      <c r="A108" s="17"/>
      <c r="B108" s="95" t="s">
        <v>439</v>
      </c>
      <c r="C108" s="18" t="s">
        <v>440</v>
      </c>
      <c r="D108" s="51">
        <v>351</v>
      </c>
      <c r="E108" s="140"/>
      <c r="F108" s="87"/>
      <c r="G108" s="87"/>
      <c r="H108" s="102">
        <f t="shared" si="9"/>
        <v>0</v>
      </c>
      <c r="I108" s="46">
        <f t="shared" si="8"/>
        <v>0</v>
      </c>
      <c r="J108" s="40" t="str">
        <f>IF(_xlfn.XLOOKUP(B108,'POP Limieten'!$B$2:$B$14,'POP Limieten'!$C$2:$C$14,"")="","",IF(H108&gt;_xlfn.XLOOKUP(B108,'POP Limieten'!$B$2:$B$14,'POP Limieten'!$C$2:$C$14,""),1,0))</f>
        <v/>
      </c>
      <c r="K108" s="46"/>
      <c r="L108" s="46"/>
      <c r="M108" s="46"/>
      <c r="N108" s="43"/>
      <c r="O108" s="43"/>
      <c r="P108" s="43"/>
      <c r="Q108" s="43"/>
      <c r="R108" s="43"/>
      <c r="S108" s="43"/>
      <c r="T108" s="43"/>
      <c r="U108" s="43"/>
      <c r="V108" s="43"/>
      <c r="W108" s="43"/>
      <c r="X108" s="43"/>
      <c r="Y108" s="43"/>
      <c r="Z108" s="43"/>
      <c r="AA108" s="43"/>
      <c r="AB108" s="43"/>
      <c r="AC108" s="43"/>
      <c r="AD108" s="43"/>
      <c r="AE108" s="43"/>
      <c r="AF108" s="43"/>
      <c r="AG108" s="43">
        <f>I108</f>
        <v>0</v>
      </c>
      <c r="AH108" s="43"/>
      <c r="AI108" s="43"/>
      <c r="AJ108" s="43"/>
      <c r="AK108" s="43"/>
      <c r="AL108" s="43"/>
      <c r="AM108" s="43"/>
      <c r="AN108" s="43"/>
      <c r="AO108" s="43"/>
      <c r="AP108" s="43"/>
      <c r="AQ108" s="43"/>
      <c r="AR108" s="43"/>
      <c r="AS108" s="43"/>
      <c r="AT108" s="43"/>
      <c r="AU108" s="43"/>
      <c r="AV108" s="43"/>
      <c r="AW108" s="43"/>
      <c r="AX108" s="43"/>
      <c r="AY108" s="43"/>
      <c r="AZ108" s="43"/>
      <c r="BA108" s="43"/>
      <c r="BB108" s="43"/>
    </row>
    <row r="109" spans="1:54">
      <c r="A109" s="17"/>
      <c r="B109" s="18" t="s">
        <v>441</v>
      </c>
      <c r="C109" s="18" t="s">
        <v>442</v>
      </c>
      <c r="D109" s="19" t="s">
        <v>428</v>
      </c>
      <c r="E109" s="140"/>
      <c r="F109" s="87"/>
      <c r="G109" s="87"/>
      <c r="H109" s="102">
        <f t="shared" si="9"/>
        <v>0</v>
      </c>
      <c r="I109" s="46">
        <f t="shared" si="8"/>
        <v>0</v>
      </c>
      <c r="J109" s="40" t="str">
        <f>IF(_xlfn.XLOOKUP(B109,'POP Limieten'!$B$2:$B$14,'POP Limieten'!$C$2:$C$14,"")="","",IF(H109&gt;_xlfn.XLOOKUP(B109,'POP Limieten'!$B$2:$B$14,'POP Limieten'!$C$2:$C$14,""),1,0))</f>
        <v/>
      </c>
      <c r="K109" s="46"/>
      <c r="L109" s="46"/>
      <c r="M109" s="46"/>
      <c r="N109" s="43"/>
      <c r="O109" s="43"/>
      <c r="P109" s="43"/>
      <c r="Q109" s="43"/>
      <c r="R109" s="43"/>
      <c r="S109" s="43"/>
      <c r="T109" s="43"/>
      <c r="U109" s="43"/>
      <c r="V109" s="43"/>
      <c r="W109" s="43"/>
      <c r="X109" s="43"/>
      <c r="Y109" s="43"/>
      <c r="Z109" s="43"/>
      <c r="AA109" s="43"/>
      <c r="AB109" s="43"/>
      <c r="AC109" s="43"/>
      <c r="AD109" s="43"/>
      <c r="AE109" s="43"/>
      <c r="AF109" s="43">
        <f>I109</f>
        <v>0</v>
      </c>
      <c r="AG109" s="43"/>
      <c r="AH109" s="43"/>
      <c r="AI109" s="43"/>
      <c r="AJ109" s="43"/>
      <c r="AK109" s="43"/>
      <c r="AL109" s="43"/>
      <c r="AM109" s="43"/>
      <c r="AN109" s="43"/>
      <c r="AO109" s="43"/>
      <c r="AP109" s="43"/>
      <c r="AQ109" s="43"/>
      <c r="AR109" s="43">
        <f>IF(I109&gt;$AR$6,I109,0)</f>
        <v>0</v>
      </c>
      <c r="AS109" s="43">
        <f>I109</f>
        <v>0</v>
      </c>
      <c r="AT109" s="43">
        <f>I109</f>
        <v>0</v>
      </c>
      <c r="AU109" s="46">
        <f>IF(I109&gt;$AU$6,I109,0)</f>
        <v>0</v>
      </c>
      <c r="AV109" s="43"/>
      <c r="AW109" s="43"/>
      <c r="AX109" s="43"/>
      <c r="AY109" s="43"/>
      <c r="AZ109" s="43"/>
      <c r="BA109" s="43"/>
      <c r="BB109" s="43"/>
    </row>
    <row r="110" spans="1:54">
      <c r="A110" s="17"/>
      <c r="B110" s="77" t="s">
        <v>443</v>
      </c>
      <c r="C110" s="18" t="s">
        <v>444</v>
      </c>
      <c r="D110" s="51" t="s">
        <v>236</v>
      </c>
      <c r="E110" s="140"/>
      <c r="F110" s="87"/>
      <c r="G110" s="87"/>
      <c r="H110" s="102">
        <f t="shared" si="9"/>
        <v>0</v>
      </c>
      <c r="I110" s="46">
        <f t="shared" si="8"/>
        <v>0</v>
      </c>
      <c r="J110" s="40" t="str">
        <f>IF(_xlfn.XLOOKUP(B110,'POP Limieten'!$B$2:$B$14,'POP Limieten'!$C$2:$C$14,"")="","",IF(H110&gt;_xlfn.XLOOKUP(B110,'POP Limieten'!$B$2:$B$14,'POP Limieten'!$C$2:$C$14,""),1,0))</f>
        <v/>
      </c>
      <c r="K110" s="46"/>
      <c r="L110" s="46"/>
      <c r="M110" s="46"/>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c r="AP110" s="43"/>
      <c r="AQ110" s="43"/>
      <c r="AR110" s="43">
        <f>IF(I110&gt;$AR$6,I110,0)</f>
        <v>0</v>
      </c>
      <c r="AS110" s="43">
        <f>I110</f>
        <v>0</v>
      </c>
      <c r="AT110" s="43">
        <f>I110</f>
        <v>0</v>
      </c>
      <c r="AU110" s="46">
        <f>IF(I110&gt;$AU$6,I110,0)</f>
        <v>0</v>
      </c>
      <c r="AV110" s="43"/>
      <c r="AW110" s="43"/>
      <c r="AX110" s="43"/>
      <c r="AY110" s="43"/>
      <c r="AZ110" s="43"/>
      <c r="BA110" s="43"/>
      <c r="BB110" s="43"/>
    </row>
    <row r="111" spans="1:54" ht="28.5">
      <c r="A111" s="17" t="s">
        <v>445</v>
      </c>
      <c r="B111" s="77" t="s">
        <v>446</v>
      </c>
      <c r="C111" s="18" t="s">
        <v>447</v>
      </c>
      <c r="D111" s="80" t="s">
        <v>448</v>
      </c>
      <c r="E111" s="140"/>
      <c r="F111" s="87"/>
      <c r="G111" s="87"/>
      <c r="H111" s="102">
        <f t="shared" si="9"/>
        <v>0</v>
      </c>
      <c r="I111" s="46">
        <f t="shared" si="8"/>
        <v>0</v>
      </c>
      <c r="J111" s="40" t="str">
        <f>IF(_xlfn.XLOOKUP(B111,'POP Limieten'!$B$2:$B$14,'POP Limieten'!$C$2:$C$14,"")="","",IF(H111&gt;_xlfn.XLOOKUP(B111,'POP Limieten'!$B$2:$B$14,'POP Limieten'!$C$2:$C$14,""),1,0))</f>
        <v/>
      </c>
      <c r="K111" s="46"/>
      <c r="L111" s="46"/>
      <c r="M111" s="46"/>
      <c r="N111" s="43"/>
      <c r="O111" s="43"/>
      <c r="P111" s="43"/>
      <c r="Q111" s="43"/>
      <c r="R111" s="43">
        <f>I111</f>
        <v>0</v>
      </c>
      <c r="S111" s="43"/>
      <c r="T111" s="43"/>
      <c r="U111" s="43"/>
      <c r="V111" s="43"/>
      <c r="W111" s="43"/>
      <c r="X111" s="43"/>
      <c r="Y111" s="43"/>
      <c r="Z111" s="43">
        <f>IF(I111&gt;$Z$6,I111,0)</f>
        <v>0</v>
      </c>
      <c r="AA111" s="43">
        <f>IF(I111&gt;$AA$6,I111,0)</f>
        <v>0</v>
      </c>
      <c r="AB111" s="43">
        <f>IF(I111&gt;$AB$6,I111,0)</f>
        <v>0</v>
      </c>
      <c r="AC111" s="43"/>
      <c r="AD111" s="43"/>
      <c r="AE111" s="43"/>
      <c r="AF111" s="43"/>
      <c r="AG111" s="43">
        <f>I111</f>
        <v>0</v>
      </c>
      <c r="AH111" s="43"/>
      <c r="AI111" s="43"/>
      <c r="AJ111" s="43"/>
      <c r="AK111" s="43"/>
      <c r="AL111" s="43"/>
      <c r="AM111" s="43"/>
      <c r="AN111" s="43"/>
      <c r="AO111" s="43"/>
      <c r="AP111" s="43"/>
      <c r="AQ111" s="43">
        <f>I111</f>
        <v>0</v>
      </c>
      <c r="AR111" s="43"/>
      <c r="AS111" s="43">
        <f>I111</f>
        <v>0</v>
      </c>
      <c r="AT111" s="43">
        <f>I111</f>
        <v>0</v>
      </c>
      <c r="AU111" s="46"/>
      <c r="AV111" s="43"/>
      <c r="AW111" s="43">
        <f>IF(I111&gt;$AW$6,I111,0)</f>
        <v>0</v>
      </c>
      <c r="AX111" s="43"/>
      <c r="AY111" s="43"/>
      <c r="AZ111" s="43"/>
      <c r="BA111" s="43"/>
      <c r="BB111" s="43"/>
    </row>
    <row r="112" spans="1:54">
      <c r="A112" s="17"/>
      <c r="B112" s="77" t="s">
        <v>449</v>
      </c>
      <c r="C112" s="18" t="s">
        <v>450</v>
      </c>
      <c r="D112" s="80" t="s">
        <v>451</v>
      </c>
      <c r="E112" s="140"/>
      <c r="F112" s="87"/>
      <c r="G112" s="87"/>
      <c r="H112" s="102">
        <f t="shared" si="9"/>
        <v>0</v>
      </c>
      <c r="I112" s="46">
        <f t="shared" si="8"/>
        <v>0</v>
      </c>
      <c r="J112" s="40" t="str">
        <f>IF(_xlfn.XLOOKUP(B112,'POP Limieten'!$B$2:$B$14,'POP Limieten'!$C$2:$C$14,"")="","",IF(H112&gt;_xlfn.XLOOKUP(B112,'POP Limieten'!$B$2:$B$14,'POP Limieten'!$C$2:$C$14,""),1,0))</f>
        <v/>
      </c>
      <c r="K112" s="46"/>
      <c r="L112" s="46"/>
      <c r="M112" s="46"/>
      <c r="N112" s="43">
        <f>I112</f>
        <v>0</v>
      </c>
      <c r="O112" s="43"/>
      <c r="P112" s="43"/>
      <c r="Q112" s="43">
        <f>IF(I112&gt;$Q$6,I112,0)</f>
        <v>0</v>
      </c>
      <c r="R112" s="43"/>
      <c r="S112" s="43"/>
      <c r="T112" s="43">
        <f>I112</f>
        <v>0</v>
      </c>
      <c r="U112" s="43"/>
      <c r="V112" s="43"/>
      <c r="W112" s="43"/>
      <c r="X112" s="43"/>
      <c r="Y112" s="43"/>
      <c r="Z112" s="43"/>
      <c r="AA112" s="43"/>
      <c r="AB112" s="43"/>
      <c r="AC112" s="43"/>
      <c r="AD112" s="43">
        <f>IF(I112&gt;$AD$6,I112,0)</f>
        <v>0</v>
      </c>
      <c r="AE112" s="43"/>
      <c r="AF112" s="43">
        <f>I112</f>
        <v>0</v>
      </c>
      <c r="AG112" s="43"/>
      <c r="AH112" s="43"/>
      <c r="AI112" s="43"/>
      <c r="AJ112" s="43"/>
      <c r="AK112" s="43"/>
      <c r="AL112" s="43"/>
      <c r="AM112" s="43"/>
      <c r="AN112" s="43"/>
      <c r="AO112" s="43"/>
      <c r="AP112" s="43"/>
      <c r="AQ112" s="43"/>
      <c r="AR112" s="43"/>
      <c r="AS112" s="43"/>
      <c r="AT112" s="43"/>
      <c r="AU112" s="46"/>
      <c r="AV112" s="43"/>
      <c r="AW112" s="43"/>
      <c r="AX112" s="43"/>
      <c r="AY112" s="43"/>
      <c r="AZ112" s="43"/>
      <c r="BA112" s="43"/>
      <c r="BB112" s="43"/>
    </row>
    <row r="113" spans="1:54">
      <c r="A113" s="17"/>
      <c r="B113" s="77" t="s">
        <v>452</v>
      </c>
      <c r="C113" s="18" t="s">
        <v>453</v>
      </c>
      <c r="D113" s="80" t="s">
        <v>454</v>
      </c>
      <c r="E113" s="140"/>
      <c r="F113" s="87"/>
      <c r="G113" s="87"/>
      <c r="H113" s="102">
        <f t="shared" si="9"/>
        <v>0</v>
      </c>
      <c r="I113" s="46">
        <f t="shared" si="8"/>
        <v>0</v>
      </c>
      <c r="J113" s="40" t="str">
        <f>IF(_xlfn.XLOOKUP(B113,'POP Limieten'!$B$2:$B$14,'POP Limieten'!$C$2:$C$14,"")="","",IF(H113&gt;_xlfn.XLOOKUP(B113,'POP Limieten'!$B$2:$B$14,'POP Limieten'!$C$2:$C$14,""),1,0))</f>
        <v/>
      </c>
      <c r="K113" s="46"/>
      <c r="L113" s="46"/>
      <c r="M113" s="46"/>
      <c r="N113" s="43"/>
      <c r="O113" s="43"/>
      <c r="P113" s="43"/>
      <c r="Q113" s="43">
        <f>IF(I113&gt;$Q$6,I113,0)</f>
        <v>0</v>
      </c>
      <c r="R113" s="43"/>
      <c r="S113" s="43"/>
      <c r="T113" s="43"/>
      <c r="U113" s="43"/>
      <c r="V113" s="43"/>
      <c r="W113" s="43"/>
      <c r="X113" s="43"/>
      <c r="Y113" s="43"/>
      <c r="Z113" s="43"/>
      <c r="AA113" s="43"/>
      <c r="AB113" s="43"/>
      <c r="AC113" s="43"/>
      <c r="AD113" s="43"/>
      <c r="AE113" s="43"/>
      <c r="AF113" s="43">
        <f>I113</f>
        <v>0</v>
      </c>
      <c r="AG113" s="43"/>
      <c r="AH113" s="43"/>
      <c r="AI113" s="43"/>
      <c r="AJ113" s="43"/>
      <c r="AK113" s="43"/>
      <c r="AL113" s="43"/>
      <c r="AM113" s="43">
        <f>I113</f>
        <v>0</v>
      </c>
      <c r="AN113" s="43"/>
      <c r="AO113" s="43"/>
      <c r="AP113" s="43"/>
      <c r="AQ113" s="43"/>
      <c r="AR113" s="43"/>
      <c r="AS113" s="43">
        <f>I113</f>
        <v>0</v>
      </c>
      <c r="AT113" s="43">
        <f>I113</f>
        <v>0</v>
      </c>
      <c r="AU113" s="46"/>
      <c r="AV113" s="43"/>
      <c r="AW113" s="43">
        <f>IF(I113&gt;$AW$6,I113,0)</f>
        <v>0</v>
      </c>
      <c r="AX113" s="43"/>
      <c r="AY113" s="43"/>
      <c r="AZ113" s="43"/>
      <c r="BA113" s="43"/>
      <c r="BB113" s="43"/>
    </row>
    <row r="114" spans="1:54">
      <c r="A114" s="17" t="s">
        <v>455</v>
      </c>
      <c r="B114" s="77" t="s">
        <v>456</v>
      </c>
      <c r="C114" s="84"/>
      <c r="D114" s="53" t="s">
        <v>457</v>
      </c>
      <c r="E114" s="140"/>
      <c r="F114" s="87"/>
      <c r="G114" s="87"/>
      <c r="H114" s="102">
        <f t="shared" si="9"/>
        <v>0</v>
      </c>
      <c r="I114" s="46">
        <f t="shared" si="8"/>
        <v>0</v>
      </c>
      <c r="J114" s="40" t="str">
        <f>IF(_xlfn.XLOOKUP(B114,'POP Limieten'!$B$2:$B$14,'POP Limieten'!$C$2:$C$14,"")="","",IF(H114&gt;_xlfn.XLOOKUP(B114,'POP Limieten'!$B$2:$B$14,'POP Limieten'!$C$2:$C$14,""),1,0))</f>
        <v/>
      </c>
      <c r="K114" s="46"/>
      <c r="L114" s="46"/>
      <c r="M114" s="46"/>
      <c r="N114" s="43">
        <f>I114</f>
        <v>0</v>
      </c>
      <c r="O114" s="43"/>
      <c r="P114" s="43"/>
      <c r="Q114" s="43">
        <f>IF(I114&gt;$Q$6,I114,0)</f>
        <v>0</v>
      </c>
      <c r="R114" s="43"/>
      <c r="S114" s="43"/>
      <c r="T114" s="43"/>
      <c r="U114" s="43">
        <f>I114</f>
        <v>0</v>
      </c>
      <c r="V114" s="43"/>
      <c r="W114" s="43"/>
      <c r="X114" s="43"/>
      <c r="Y114" s="43"/>
      <c r="Z114" s="43"/>
      <c r="AA114" s="43"/>
      <c r="AB114" s="43"/>
      <c r="AC114" s="43"/>
      <c r="AD114" s="43"/>
      <c r="AE114" s="43"/>
      <c r="AF114" s="43">
        <f>I114</f>
        <v>0</v>
      </c>
      <c r="AG114" s="43"/>
      <c r="AH114" s="43"/>
      <c r="AI114" s="43"/>
      <c r="AJ114" s="43"/>
      <c r="AK114" s="43">
        <f>I114</f>
        <v>0</v>
      </c>
      <c r="AL114" s="43">
        <f>I114</f>
        <v>0</v>
      </c>
      <c r="AM114" s="43"/>
      <c r="AN114" s="43"/>
      <c r="AO114" s="43"/>
      <c r="AP114" s="43"/>
      <c r="AQ114" s="43"/>
      <c r="AR114" s="43"/>
      <c r="AS114" s="43">
        <f>I114</f>
        <v>0</v>
      </c>
      <c r="AT114" s="43">
        <f>I114</f>
        <v>0</v>
      </c>
      <c r="AU114" s="43"/>
      <c r="AV114" s="43">
        <f>IF(I114&gt;$AV$6,I114,0)</f>
        <v>0</v>
      </c>
      <c r="AW114" s="43"/>
      <c r="AX114" s="43"/>
      <c r="AY114" s="43"/>
      <c r="AZ114" s="43"/>
      <c r="BA114" s="43"/>
      <c r="BB114" s="43"/>
    </row>
    <row r="115" spans="1:54">
      <c r="A115" s="54"/>
      <c r="B115" s="77" t="s">
        <v>458</v>
      </c>
      <c r="C115" s="84"/>
      <c r="D115" s="53" t="s">
        <v>459</v>
      </c>
      <c r="E115" s="140"/>
      <c r="F115" s="87"/>
      <c r="G115" s="87"/>
      <c r="H115" s="102">
        <f t="shared" si="9"/>
        <v>0</v>
      </c>
      <c r="I115" s="46">
        <f t="shared" si="8"/>
        <v>0</v>
      </c>
      <c r="J115" s="40" t="str">
        <f>IF(_xlfn.XLOOKUP(B115,'POP Limieten'!$B$2:$B$14,'POP Limieten'!$C$2:$C$14,"")="","",IF(H115&gt;_xlfn.XLOOKUP(B115,'POP Limieten'!$B$2:$B$14,'POP Limieten'!$C$2:$C$14,""),1,0))</f>
        <v/>
      </c>
      <c r="K115" s="46"/>
      <c r="L115" s="46"/>
      <c r="M115" s="46"/>
      <c r="N115" s="43">
        <f>I115</f>
        <v>0</v>
      </c>
      <c r="O115" s="43"/>
      <c r="P115" s="43"/>
      <c r="Q115" s="43">
        <f>IF(I115&gt;$Q$6,I115,0)</f>
        <v>0</v>
      </c>
      <c r="R115" s="43"/>
      <c r="S115" s="43"/>
      <c r="T115" s="43"/>
      <c r="U115" s="43">
        <f>I115</f>
        <v>0</v>
      </c>
      <c r="V115" s="43"/>
      <c r="W115" s="43"/>
      <c r="X115" s="43"/>
      <c r="Y115" s="43"/>
      <c r="Z115" s="43"/>
      <c r="AA115" s="43"/>
      <c r="AB115" s="43"/>
      <c r="AC115" s="43"/>
      <c r="AD115" s="43"/>
      <c r="AE115" s="43"/>
      <c r="AF115" s="43">
        <f>I115</f>
        <v>0</v>
      </c>
      <c r="AG115" s="43"/>
      <c r="AH115" s="43"/>
      <c r="AI115" s="43"/>
      <c r="AJ115" s="43"/>
      <c r="AK115" s="43">
        <f>I115</f>
        <v>0</v>
      </c>
      <c r="AL115" s="43">
        <f>I115</f>
        <v>0</v>
      </c>
      <c r="AM115" s="43"/>
      <c r="AN115" s="43"/>
      <c r="AO115" s="43"/>
      <c r="AP115" s="43"/>
      <c r="AQ115" s="43"/>
      <c r="AR115" s="43"/>
      <c r="AS115" s="43">
        <f>I115</f>
        <v>0</v>
      </c>
      <c r="AT115" s="43">
        <f>I115</f>
        <v>0</v>
      </c>
      <c r="AU115" s="43"/>
      <c r="AV115" s="43">
        <f>IF(I115&gt;$AV$6,I115,0)</f>
        <v>0</v>
      </c>
      <c r="AW115" s="43"/>
      <c r="AX115" s="43"/>
      <c r="AY115" s="43"/>
      <c r="AZ115" s="43"/>
      <c r="BA115" s="43"/>
      <c r="BB115" s="43"/>
    </row>
    <row r="116" spans="1:54">
      <c r="A116" s="54"/>
      <c r="B116" s="77" t="s">
        <v>460</v>
      </c>
      <c r="C116" s="84"/>
      <c r="D116" s="53" t="s">
        <v>461</v>
      </c>
      <c r="E116" s="140"/>
      <c r="F116" s="87"/>
      <c r="G116" s="87"/>
      <c r="H116" s="102">
        <f t="shared" si="9"/>
        <v>0</v>
      </c>
      <c r="I116" s="46">
        <f t="shared" si="8"/>
        <v>0</v>
      </c>
      <c r="J116" s="40" t="str">
        <f>IF(_xlfn.XLOOKUP(B116,'POP Limieten'!$B$2:$B$14,'POP Limieten'!$C$2:$C$14,"")="","",IF(H116&gt;_xlfn.XLOOKUP(B116,'POP Limieten'!$B$2:$B$14,'POP Limieten'!$C$2:$C$14,""),1,0))</f>
        <v/>
      </c>
      <c r="K116" s="46"/>
      <c r="L116" s="46"/>
      <c r="M116" s="46"/>
      <c r="N116" s="43">
        <f>I116</f>
        <v>0</v>
      </c>
      <c r="O116" s="43"/>
      <c r="P116" s="43"/>
      <c r="Q116" s="43">
        <f>IF(I116&gt;$Q$6,I116,0)</f>
        <v>0</v>
      </c>
      <c r="R116" s="43"/>
      <c r="S116" s="43">
        <f>I116</f>
        <v>0</v>
      </c>
      <c r="T116" s="43"/>
      <c r="U116" s="43">
        <f>I116</f>
        <v>0</v>
      </c>
      <c r="V116" s="43"/>
      <c r="W116" s="43"/>
      <c r="X116" s="43"/>
      <c r="Y116" s="43"/>
      <c r="Z116" s="43"/>
      <c r="AA116" s="43"/>
      <c r="AB116" s="43"/>
      <c r="AC116" s="43">
        <f>IF(I116&gt;$AC$6,I116,0)</f>
        <v>0</v>
      </c>
      <c r="AD116" s="43"/>
      <c r="AE116" s="43"/>
      <c r="AF116" s="43"/>
      <c r="AG116" s="43">
        <f>I116</f>
        <v>0</v>
      </c>
      <c r="AH116" s="43"/>
      <c r="AI116" s="43"/>
      <c r="AJ116" s="43"/>
      <c r="AK116" s="43"/>
      <c r="AL116" s="43"/>
      <c r="AM116" s="43"/>
      <c r="AN116" s="43"/>
      <c r="AO116" s="43"/>
      <c r="AP116" s="43"/>
      <c r="AQ116" s="43"/>
      <c r="AR116" s="43"/>
      <c r="AS116" s="43">
        <f>I116</f>
        <v>0</v>
      </c>
      <c r="AT116" s="43">
        <f>I116</f>
        <v>0</v>
      </c>
      <c r="AU116" s="43"/>
      <c r="AV116" s="43">
        <f>IF(I116&gt;$AV$6,I116,0)</f>
        <v>0</v>
      </c>
      <c r="AW116" s="43"/>
      <c r="AX116" s="43"/>
      <c r="AY116" s="43"/>
      <c r="AZ116" s="43"/>
      <c r="BA116" s="43"/>
      <c r="BB116" s="43"/>
    </row>
    <row r="117" spans="1:54">
      <c r="A117" s="54"/>
      <c r="B117" s="77" t="s">
        <v>462</v>
      </c>
      <c r="C117" s="84"/>
      <c r="D117" s="53" t="s">
        <v>463</v>
      </c>
      <c r="E117" s="140"/>
      <c r="F117" s="87"/>
      <c r="G117" s="87"/>
      <c r="H117" s="102">
        <f t="shared" si="9"/>
        <v>0</v>
      </c>
      <c r="I117" s="46">
        <f t="shared" si="8"/>
        <v>0</v>
      </c>
      <c r="J117" s="40" t="str">
        <f>IF(_xlfn.XLOOKUP(B117,'POP Limieten'!$B$2:$B$14,'POP Limieten'!$C$2:$C$14,"")="","",IF(H117&gt;_xlfn.XLOOKUP(B117,'POP Limieten'!$B$2:$B$14,'POP Limieten'!$C$2:$C$14,""),1,0))</f>
        <v/>
      </c>
      <c r="K117" s="46"/>
      <c r="L117" s="46"/>
      <c r="M117" s="46"/>
      <c r="N117" s="43"/>
      <c r="O117" s="43"/>
      <c r="P117" s="43"/>
      <c r="Q117" s="43"/>
      <c r="R117" s="43">
        <f>I117</f>
        <v>0</v>
      </c>
      <c r="S117" s="43"/>
      <c r="T117" s="43"/>
      <c r="U117" s="43">
        <f>I117</f>
        <v>0</v>
      </c>
      <c r="V117" s="43"/>
      <c r="W117" s="43"/>
      <c r="X117" s="43"/>
      <c r="Y117" s="43"/>
      <c r="Z117" s="43"/>
      <c r="AA117" s="43"/>
      <c r="AB117" s="43"/>
      <c r="AC117" s="43"/>
      <c r="AD117" s="43"/>
      <c r="AE117" s="43"/>
      <c r="AF117" s="43">
        <f>I117</f>
        <v>0</v>
      </c>
      <c r="AG117" s="43"/>
      <c r="AH117" s="43"/>
      <c r="AI117" s="43"/>
      <c r="AJ117" s="43"/>
      <c r="AK117" s="43">
        <f>I117</f>
        <v>0</v>
      </c>
      <c r="AL117" s="43"/>
      <c r="AM117" s="43"/>
      <c r="AN117" s="16"/>
      <c r="AO117" s="43"/>
      <c r="AP117" s="43"/>
      <c r="AQ117" s="43"/>
      <c r="AR117" s="43"/>
      <c r="AS117" s="43"/>
      <c r="AT117" s="43"/>
      <c r="AU117" s="43"/>
      <c r="AV117" s="43"/>
      <c r="AW117" s="43"/>
      <c r="AX117" s="43"/>
      <c r="AY117" s="43"/>
      <c r="AZ117" s="43"/>
      <c r="BA117" s="43"/>
      <c r="BB117" s="43"/>
    </row>
    <row r="118" spans="1:54">
      <c r="A118" s="17" t="s">
        <v>464</v>
      </c>
      <c r="B118" s="18" t="s">
        <v>465</v>
      </c>
      <c r="C118" s="18" t="s">
        <v>466</v>
      </c>
      <c r="D118" s="49" t="s">
        <v>467</v>
      </c>
      <c r="E118" s="140"/>
      <c r="F118" s="87"/>
      <c r="G118" s="87"/>
      <c r="H118" s="102">
        <f t="shared" si="9"/>
        <v>0</v>
      </c>
      <c r="I118" s="46">
        <f t="shared" si="8"/>
        <v>0</v>
      </c>
      <c r="J118" s="40" t="str">
        <f>IF(_xlfn.XLOOKUP(B118,'POP Limieten'!$B$2:$B$14,'POP Limieten'!$C$2:$C$14,"")="","",IF(H118&gt;_xlfn.XLOOKUP(B118,'POP Limieten'!$B$2:$B$14,'POP Limieten'!$C$2:$C$14,""),1,0))</f>
        <v/>
      </c>
      <c r="K118" s="46"/>
      <c r="L118" s="46"/>
      <c r="M118" s="46"/>
      <c r="N118" s="43">
        <f>I118</f>
        <v>0</v>
      </c>
      <c r="O118" s="43"/>
      <c r="P118" s="43"/>
      <c r="Q118" s="43">
        <f>IF(I118&gt;$Q$6,I118,0)</f>
        <v>0</v>
      </c>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c r="AZ118" s="43"/>
      <c r="BA118" s="43"/>
      <c r="BB118" s="43"/>
    </row>
    <row r="119" spans="1:54">
      <c r="A119" s="17" t="s">
        <v>468</v>
      </c>
      <c r="B119" s="18" t="s">
        <v>469</v>
      </c>
      <c r="C119" s="18" t="s">
        <v>470</v>
      </c>
      <c r="D119" s="19" t="s">
        <v>471</v>
      </c>
      <c r="E119" s="140"/>
      <c r="F119" s="87"/>
      <c r="G119" s="87"/>
      <c r="H119" s="102">
        <f t="shared" si="9"/>
        <v>0</v>
      </c>
      <c r="I119" s="46">
        <f t="shared" si="8"/>
        <v>0</v>
      </c>
      <c r="J119" s="40">
        <f>IF(_xlfn.XLOOKUP(B119,'POP Limieten'!$B$2:$B$14,'POP Limieten'!$C$2:$C$14,"")="","",IF(H119&gt;_xlfn.XLOOKUP(B119,'POP Limieten'!$B$2:$B$14,'POP Limieten'!$C$2:$C$14,""),1,0))</f>
        <v>0</v>
      </c>
      <c r="K119" s="46"/>
      <c r="L119" s="46"/>
      <c r="M119" s="46"/>
      <c r="N119" s="43"/>
      <c r="O119" s="43"/>
      <c r="P119" s="43"/>
      <c r="Q119" s="43"/>
      <c r="R119" s="43"/>
      <c r="S119" s="43">
        <f>I119</f>
        <v>0</v>
      </c>
      <c r="T119" s="43"/>
      <c r="U119" s="43"/>
      <c r="V119" s="43"/>
      <c r="W119" s="43"/>
      <c r="X119" s="43"/>
      <c r="Y119" s="43"/>
      <c r="Z119" s="43"/>
      <c r="AA119" s="43"/>
      <c r="AB119" s="43"/>
      <c r="AC119" s="43"/>
      <c r="AD119" s="43"/>
      <c r="AE119" s="52"/>
      <c r="AF119" s="52"/>
      <c r="AG119" s="52"/>
      <c r="AH119" s="43"/>
      <c r="AI119" s="43"/>
      <c r="AJ119" s="43"/>
      <c r="AK119" s="43"/>
      <c r="AL119" s="43"/>
      <c r="AM119" s="43"/>
      <c r="AN119" s="43"/>
      <c r="AO119" s="43"/>
      <c r="AP119" s="43"/>
      <c r="AQ119" s="43"/>
      <c r="AR119" s="43">
        <f>IF(I119&gt;$AR$6,I119,0)</f>
        <v>0</v>
      </c>
      <c r="AS119" s="43">
        <f>I119</f>
        <v>0</v>
      </c>
      <c r="AT119" s="43">
        <f>I119</f>
        <v>0</v>
      </c>
      <c r="AU119" s="46">
        <f>IF(I119&gt;$AU$6,I119,0)</f>
        <v>0</v>
      </c>
      <c r="AV119" s="43"/>
      <c r="AW119" s="43"/>
      <c r="AX119" s="43"/>
      <c r="AY119" s="43"/>
      <c r="AZ119" s="43"/>
      <c r="BA119" s="43"/>
      <c r="BB119" s="43"/>
    </row>
    <row r="120" spans="1:54" hidden="1">
      <c r="A120" s="17"/>
      <c r="B120" s="18" t="s">
        <v>472</v>
      </c>
      <c r="C120" s="18" t="s">
        <v>473</v>
      </c>
      <c r="D120" s="79" t="s">
        <v>474</v>
      </c>
      <c r="E120" s="140"/>
      <c r="F120" s="87"/>
      <c r="G120" s="87"/>
      <c r="H120" s="102">
        <f t="shared" si="9"/>
        <v>0</v>
      </c>
      <c r="I120" s="46">
        <f t="shared" si="8"/>
        <v>0</v>
      </c>
      <c r="J120" s="40" t="str">
        <f>IF(_xlfn.XLOOKUP(B120,'POP Limieten'!$B$2:$B$14,'POP Limieten'!$C$2:$C$14,"")="","",IF(H120&gt;_xlfn.XLOOKUP(B120,'POP Limieten'!$B$2:$B$14,'POP Limieten'!$C$2:$C$14,""),1,0))</f>
        <v/>
      </c>
      <c r="K120" s="46"/>
      <c r="L120" s="46"/>
      <c r="M120" s="46"/>
      <c r="N120" s="43"/>
      <c r="O120" s="43"/>
      <c r="P120" s="43"/>
      <c r="Q120" s="43"/>
      <c r="R120" s="43"/>
      <c r="S120" s="43"/>
      <c r="T120" s="43"/>
      <c r="U120" s="43"/>
      <c r="V120" s="43"/>
      <c r="W120" s="43"/>
      <c r="X120" s="43"/>
      <c r="Y120" s="43"/>
      <c r="Z120" s="43"/>
      <c r="AA120" s="43"/>
      <c r="AB120" s="43"/>
      <c r="AC120" s="43"/>
      <c r="AD120" s="43"/>
      <c r="AE120" s="52"/>
      <c r="AF120" s="52"/>
      <c r="AG120" s="52"/>
      <c r="AH120" s="43"/>
      <c r="AI120" s="43"/>
      <c r="AJ120" s="43"/>
      <c r="AK120" s="43"/>
      <c r="AL120" s="43"/>
      <c r="AM120" s="43"/>
      <c r="AN120" s="43"/>
      <c r="AO120" s="43"/>
      <c r="AP120" s="43"/>
      <c r="AQ120" s="43"/>
      <c r="AR120" s="43"/>
      <c r="AS120" s="43"/>
      <c r="AT120" s="43"/>
      <c r="AU120" s="46"/>
      <c r="AV120" s="43"/>
      <c r="AW120" s="43"/>
      <c r="AX120" s="43"/>
      <c r="AY120" s="43"/>
      <c r="AZ120" s="43"/>
      <c r="BA120" s="43"/>
      <c r="BB120" s="43"/>
    </row>
    <row r="121" spans="1:54" hidden="1">
      <c r="A121" s="17"/>
      <c r="B121" s="18" t="s">
        <v>475</v>
      </c>
      <c r="C121" s="18" t="s">
        <v>476</v>
      </c>
      <c r="D121" s="79" t="s">
        <v>474</v>
      </c>
      <c r="E121" s="140"/>
      <c r="F121" s="87"/>
      <c r="G121" s="87"/>
      <c r="H121" s="102">
        <f t="shared" si="9"/>
        <v>0</v>
      </c>
      <c r="I121" s="46">
        <f t="shared" si="8"/>
        <v>0</v>
      </c>
      <c r="J121" s="40" t="str">
        <f>IF(_xlfn.XLOOKUP(B121,'POP Limieten'!$B$2:$B$14,'POP Limieten'!$C$2:$C$14,"")="","",IF(H121&gt;_xlfn.XLOOKUP(B121,'POP Limieten'!$B$2:$B$14,'POP Limieten'!$C$2:$C$14,""),1,0))</f>
        <v/>
      </c>
      <c r="K121" s="46"/>
      <c r="L121" s="46"/>
      <c r="M121" s="46"/>
      <c r="N121" s="43"/>
      <c r="O121" s="43"/>
      <c r="P121" s="43"/>
      <c r="Q121" s="43"/>
      <c r="R121" s="43"/>
      <c r="S121" s="43"/>
      <c r="T121" s="43"/>
      <c r="U121" s="43"/>
      <c r="V121" s="43"/>
      <c r="W121" s="43"/>
      <c r="X121" s="43"/>
      <c r="Y121" s="43"/>
      <c r="Z121" s="43"/>
      <c r="AA121" s="43"/>
      <c r="AB121" s="43"/>
      <c r="AC121" s="43"/>
      <c r="AD121" s="43"/>
      <c r="AE121" s="52"/>
      <c r="AF121" s="52"/>
      <c r="AG121" s="52"/>
      <c r="AH121" s="43"/>
      <c r="AI121" s="43"/>
      <c r="AJ121" s="43"/>
      <c r="AK121" s="43"/>
      <c r="AL121" s="43"/>
      <c r="AM121" s="43"/>
      <c r="AN121" s="43"/>
      <c r="AO121" s="43"/>
      <c r="AP121" s="43"/>
      <c r="AQ121" s="43"/>
      <c r="AR121" s="43"/>
      <c r="AS121" s="43"/>
      <c r="AT121" s="43"/>
      <c r="AU121" s="46"/>
      <c r="AV121" s="43"/>
      <c r="AW121" s="43"/>
      <c r="AX121" s="43"/>
      <c r="AY121" s="43"/>
      <c r="AZ121" s="43"/>
      <c r="BA121" s="43"/>
      <c r="BB121" s="43"/>
    </row>
    <row r="122" spans="1:54" hidden="1">
      <c r="A122" s="17"/>
      <c r="B122" s="18" t="s">
        <v>477</v>
      </c>
      <c r="C122" s="18" t="s">
        <v>478</v>
      </c>
      <c r="D122" s="79" t="s">
        <v>474</v>
      </c>
      <c r="E122" s="140"/>
      <c r="F122" s="87"/>
      <c r="G122" s="87"/>
      <c r="H122" s="102">
        <f t="shared" si="9"/>
        <v>0</v>
      </c>
      <c r="I122" s="46">
        <f t="shared" si="8"/>
        <v>0</v>
      </c>
      <c r="J122" s="40" t="str">
        <f>IF(_xlfn.XLOOKUP(B122,'POP Limieten'!$B$2:$B$14,'POP Limieten'!$C$2:$C$14,"")="","",IF(H122&gt;_xlfn.XLOOKUP(B122,'POP Limieten'!$B$2:$B$14,'POP Limieten'!$C$2:$C$14,""),1,0))</f>
        <v/>
      </c>
      <c r="K122" s="46"/>
      <c r="L122" s="46"/>
      <c r="M122" s="46"/>
      <c r="N122" s="43"/>
      <c r="O122" s="43"/>
      <c r="P122" s="43"/>
      <c r="Q122" s="43"/>
      <c r="R122" s="43"/>
      <c r="S122" s="43"/>
      <c r="T122" s="43"/>
      <c r="U122" s="43"/>
      <c r="V122" s="43"/>
      <c r="W122" s="43"/>
      <c r="X122" s="43"/>
      <c r="Y122" s="43"/>
      <c r="Z122" s="43"/>
      <c r="AA122" s="43"/>
      <c r="AB122" s="43"/>
      <c r="AC122" s="43"/>
      <c r="AD122" s="43"/>
      <c r="AE122" s="52"/>
      <c r="AF122" s="52"/>
      <c r="AG122" s="52"/>
      <c r="AH122" s="43"/>
      <c r="AI122" s="43"/>
      <c r="AJ122" s="43"/>
      <c r="AK122" s="43"/>
      <c r="AL122" s="43"/>
      <c r="AM122" s="43"/>
      <c r="AN122" s="43"/>
      <c r="AO122" s="43"/>
      <c r="AP122" s="43"/>
      <c r="AQ122" s="43"/>
      <c r="AR122" s="43"/>
      <c r="AS122" s="43"/>
      <c r="AT122" s="43"/>
      <c r="AU122" s="46"/>
      <c r="AV122" s="43"/>
      <c r="AW122" s="43"/>
      <c r="AX122" s="43"/>
      <c r="AY122" s="43"/>
      <c r="AZ122" s="43"/>
      <c r="BA122" s="43"/>
      <c r="BB122" s="43"/>
    </row>
    <row r="123" spans="1:54" hidden="1">
      <c r="A123" s="17"/>
      <c r="B123" s="18" t="s">
        <v>479</v>
      </c>
      <c r="C123" s="18" t="s">
        <v>480</v>
      </c>
      <c r="D123" s="79" t="s">
        <v>474</v>
      </c>
      <c r="E123" s="140"/>
      <c r="F123" s="87"/>
      <c r="G123" s="87"/>
      <c r="H123" s="102">
        <f t="shared" si="9"/>
        <v>0</v>
      </c>
      <c r="I123" s="46">
        <f t="shared" si="8"/>
        <v>0</v>
      </c>
      <c r="J123" s="40" t="str">
        <f>IF(_xlfn.XLOOKUP(B123,'POP Limieten'!$B$2:$B$14,'POP Limieten'!$C$2:$C$14,"")="","",IF(H123&gt;_xlfn.XLOOKUP(B123,'POP Limieten'!$B$2:$B$14,'POP Limieten'!$C$2:$C$14,""),1,0))</f>
        <v/>
      </c>
      <c r="K123" s="46"/>
      <c r="L123" s="46"/>
      <c r="M123" s="46"/>
      <c r="N123" s="43"/>
      <c r="O123" s="43"/>
      <c r="P123" s="43"/>
      <c r="Q123" s="43"/>
      <c r="R123" s="43"/>
      <c r="S123" s="43"/>
      <c r="T123" s="43"/>
      <c r="U123" s="43"/>
      <c r="V123" s="43"/>
      <c r="W123" s="43"/>
      <c r="X123" s="43"/>
      <c r="Y123" s="43"/>
      <c r="Z123" s="43"/>
      <c r="AA123" s="43"/>
      <c r="AB123" s="43"/>
      <c r="AC123" s="43"/>
      <c r="AD123" s="43"/>
      <c r="AE123" s="52"/>
      <c r="AF123" s="52"/>
      <c r="AG123" s="52"/>
      <c r="AH123" s="43"/>
      <c r="AI123" s="43"/>
      <c r="AJ123" s="43"/>
      <c r="AK123" s="43"/>
      <c r="AL123" s="43"/>
      <c r="AM123" s="43"/>
      <c r="AN123" s="43"/>
      <c r="AO123" s="43"/>
      <c r="AP123" s="43"/>
      <c r="AQ123" s="43"/>
      <c r="AR123" s="43"/>
      <c r="AS123" s="43"/>
      <c r="AT123" s="43"/>
      <c r="AU123" s="46"/>
      <c r="AV123" s="43"/>
      <c r="AW123" s="43"/>
      <c r="AX123" s="43"/>
      <c r="AY123" s="43"/>
      <c r="AZ123" s="43"/>
      <c r="BA123" s="43"/>
      <c r="BB123" s="43"/>
    </row>
    <row r="124" spans="1:54" hidden="1">
      <c r="A124" s="17"/>
      <c r="B124" s="18" t="s">
        <v>481</v>
      </c>
      <c r="C124" s="18" t="s">
        <v>482</v>
      </c>
      <c r="D124" s="79" t="s">
        <v>474</v>
      </c>
      <c r="E124" s="140"/>
      <c r="F124" s="87"/>
      <c r="G124" s="87"/>
      <c r="H124" s="102">
        <f t="shared" si="9"/>
        <v>0</v>
      </c>
      <c r="I124" s="46">
        <f t="shared" si="8"/>
        <v>0</v>
      </c>
      <c r="J124" s="40" t="str">
        <f>IF(_xlfn.XLOOKUP(B124,'POP Limieten'!$B$2:$B$14,'POP Limieten'!$C$2:$C$14,"")="","",IF(H124&gt;_xlfn.XLOOKUP(B124,'POP Limieten'!$B$2:$B$14,'POP Limieten'!$C$2:$C$14,""),1,0))</f>
        <v/>
      </c>
      <c r="K124" s="46"/>
      <c r="L124" s="46"/>
      <c r="M124" s="46"/>
      <c r="N124" s="43"/>
      <c r="O124" s="43"/>
      <c r="P124" s="43"/>
      <c r="Q124" s="43"/>
      <c r="R124" s="43"/>
      <c r="S124" s="43"/>
      <c r="T124" s="43"/>
      <c r="U124" s="43"/>
      <c r="V124" s="43"/>
      <c r="W124" s="43"/>
      <c r="X124" s="43"/>
      <c r="Y124" s="43"/>
      <c r="Z124" s="43"/>
      <c r="AA124" s="43"/>
      <c r="AB124" s="43"/>
      <c r="AC124" s="43"/>
      <c r="AD124" s="43"/>
      <c r="AE124" s="52"/>
      <c r="AF124" s="52"/>
      <c r="AG124" s="52"/>
      <c r="AH124" s="43"/>
      <c r="AI124" s="43"/>
      <c r="AJ124" s="43"/>
      <c r="AK124" s="43"/>
      <c r="AL124" s="43"/>
      <c r="AM124" s="43"/>
      <c r="AN124" s="43"/>
      <c r="AO124" s="43"/>
      <c r="AP124" s="43"/>
      <c r="AQ124" s="43"/>
      <c r="AR124" s="43"/>
      <c r="AS124" s="43"/>
      <c r="AT124" s="43"/>
      <c r="AU124" s="46"/>
      <c r="AV124" s="43"/>
      <c r="AW124" s="43"/>
      <c r="AX124" s="43"/>
      <c r="AY124" s="43"/>
      <c r="AZ124" s="43"/>
      <c r="BA124" s="43"/>
      <c r="BB124" s="43"/>
    </row>
    <row r="125" spans="1:54" hidden="1">
      <c r="A125" s="17"/>
      <c r="B125" s="18" t="s">
        <v>483</v>
      </c>
      <c r="C125" s="18" t="s">
        <v>484</v>
      </c>
      <c r="D125" s="79" t="s">
        <v>474</v>
      </c>
      <c r="E125" s="140"/>
      <c r="F125" s="87"/>
      <c r="G125" s="87"/>
      <c r="H125" s="102">
        <f t="shared" si="9"/>
        <v>0</v>
      </c>
      <c r="I125" s="46">
        <f t="shared" si="8"/>
        <v>0</v>
      </c>
      <c r="J125" s="40" t="str">
        <f>IF(_xlfn.XLOOKUP(B125,'POP Limieten'!$B$2:$B$14,'POP Limieten'!$C$2:$C$14,"")="","",IF(H125&gt;_xlfn.XLOOKUP(B125,'POP Limieten'!$B$2:$B$14,'POP Limieten'!$C$2:$C$14,""),1,0))</f>
        <v/>
      </c>
      <c r="K125" s="46"/>
      <c r="L125" s="46"/>
      <c r="M125" s="46"/>
      <c r="N125" s="43"/>
      <c r="O125" s="43"/>
      <c r="P125" s="43"/>
      <c r="Q125" s="43"/>
      <c r="R125" s="43"/>
      <c r="S125" s="43"/>
      <c r="T125" s="43"/>
      <c r="U125" s="43"/>
      <c r="V125" s="43"/>
      <c r="W125" s="43"/>
      <c r="X125" s="43"/>
      <c r="Y125" s="43"/>
      <c r="Z125" s="43"/>
      <c r="AA125" s="43"/>
      <c r="AB125" s="43"/>
      <c r="AC125" s="43"/>
      <c r="AD125" s="43"/>
      <c r="AE125" s="52"/>
      <c r="AF125" s="52"/>
      <c r="AG125" s="52"/>
      <c r="AH125" s="43"/>
      <c r="AI125" s="43"/>
      <c r="AJ125" s="43"/>
      <c r="AK125" s="43"/>
      <c r="AL125" s="43"/>
      <c r="AM125" s="43"/>
      <c r="AN125" s="43"/>
      <c r="AO125" s="43"/>
      <c r="AP125" s="43"/>
      <c r="AQ125" s="43"/>
      <c r="AR125" s="43"/>
      <c r="AS125" s="43"/>
      <c r="AT125" s="43"/>
      <c r="AU125" s="46"/>
      <c r="AV125" s="43"/>
      <c r="AW125" s="43"/>
      <c r="AX125" s="43"/>
      <c r="AY125" s="43"/>
      <c r="AZ125" s="43"/>
      <c r="BA125" s="43"/>
      <c r="BB125" s="43"/>
    </row>
    <row r="126" spans="1:54">
      <c r="A126" s="17" t="s">
        <v>485</v>
      </c>
      <c r="B126" s="18" t="s">
        <v>486</v>
      </c>
      <c r="C126" s="18" t="s">
        <v>487</v>
      </c>
      <c r="D126" s="19">
        <v>351</v>
      </c>
      <c r="E126" s="140"/>
      <c r="F126" s="87"/>
      <c r="G126" s="87"/>
      <c r="H126" s="102">
        <f t="shared" si="9"/>
        <v>0</v>
      </c>
      <c r="I126" s="46">
        <f t="shared" si="8"/>
        <v>0</v>
      </c>
      <c r="J126" s="40" t="str">
        <f>IF(_xlfn.XLOOKUP(B126,'POP Limieten'!$B$2:$B$14,'POP Limieten'!$C$2:$C$14,"")="","",IF(H126&gt;_xlfn.XLOOKUP(B126,'POP Limieten'!$B$2:$B$14,'POP Limieten'!$C$2:$C$14,""),1,0))</f>
        <v/>
      </c>
      <c r="K126" s="46"/>
      <c r="L126" s="46"/>
      <c r="M126" s="46"/>
      <c r="N126" s="43"/>
      <c r="O126" s="43"/>
      <c r="P126" s="43"/>
      <c r="Q126" s="43"/>
      <c r="R126" s="43"/>
      <c r="S126" s="43"/>
      <c r="T126" s="43"/>
      <c r="U126" s="43"/>
      <c r="V126" s="43"/>
      <c r="W126" s="43"/>
      <c r="X126" s="43"/>
      <c r="Y126" s="43"/>
      <c r="Z126" s="43"/>
      <c r="AA126" s="43"/>
      <c r="AB126" s="43"/>
      <c r="AC126" s="43"/>
      <c r="AD126" s="43"/>
      <c r="AE126" s="43"/>
      <c r="AF126" s="43"/>
      <c r="AG126" s="43">
        <f>I126</f>
        <v>0</v>
      </c>
      <c r="AH126" s="43"/>
      <c r="AI126" s="43"/>
      <c r="AJ126" s="43"/>
      <c r="AK126" s="43"/>
      <c r="AL126" s="43"/>
      <c r="AM126" s="43"/>
      <c r="AN126" s="43"/>
      <c r="AO126" s="43"/>
      <c r="AP126" s="43"/>
      <c r="AQ126" s="43"/>
      <c r="AR126" s="43"/>
      <c r="AS126" s="43"/>
      <c r="AT126" s="43"/>
      <c r="AU126" s="43"/>
      <c r="AV126" s="43"/>
      <c r="AW126" s="43"/>
      <c r="AX126" s="43"/>
      <c r="AY126" s="43"/>
      <c r="AZ126" s="43"/>
      <c r="BA126" s="43"/>
      <c r="BB126" s="43"/>
    </row>
    <row r="127" spans="1:54">
      <c r="A127" s="17"/>
      <c r="B127" s="18" t="s">
        <v>488</v>
      </c>
      <c r="C127" s="18" t="s">
        <v>489</v>
      </c>
      <c r="D127" s="19" t="s">
        <v>490</v>
      </c>
      <c r="E127" s="140"/>
      <c r="F127" s="87"/>
      <c r="G127" s="87"/>
      <c r="H127" s="102">
        <f t="shared" si="9"/>
        <v>0</v>
      </c>
      <c r="I127" s="46">
        <f t="shared" si="8"/>
        <v>0</v>
      </c>
      <c r="J127" s="40" t="str">
        <f>IF(_xlfn.XLOOKUP(B127,'POP Limieten'!$B$2:$B$14,'POP Limieten'!$C$2:$C$14,"")="","",IF(H127&gt;_xlfn.XLOOKUP(B127,'POP Limieten'!$B$2:$B$14,'POP Limieten'!$C$2:$C$14,""),1,0))</f>
        <v/>
      </c>
      <c r="K127" s="46"/>
      <c r="L127" s="46"/>
      <c r="M127" s="46"/>
      <c r="N127" s="43"/>
      <c r="O127" s="43"/>
      <c r="P127" s="43"/>
      <c r="Q127" s="43">
        <f>IF(I127&gt;$Q$6,I127,0)</f>
        <v>0</v>
      </c>
      <c r="R127" s="43">
        <f>I127</f>
        <v>0</v>
      </c>
      <c r="S127" s="43"/>
      <c r="T127" s="43"/>
      <c r="U127" s="43"/>
      <c r="V127" s="43"/>
      <c r="W127" s="43"/>
      <c r="X127" s="43"/>
      <c r="Y127" s="43"/>
      <c r="Z127" s="43">
        <f>IF(I127&gt;$Z$6,I127,0)</f>
        <v>0</v>
      </c>
      <c r="AA127" s="43"/>
      <c r="AB127" s="43"/>
      <c r="AC127" s="43"/>
      <c r="AD127" s="43">
        <f>IF(I127&gt;$AD$6,I127,0)</f>
        <v>0</v>
      </c>
      <c r="AE127" s="43"/>
      <c r="AF127" s="43"/>
      <c r="AG127" s="43">
        <f>I127</f>
        <v>0</v>
      </c>
      <c r="AH127" s="43"/>
      <c r="AI127" s="43"/>
      <c r="AJ127" s="43"/>
      <c r="AK127" s="43">
        <f>I127</f>
        <v>0</v>
      </c>
      <c r="AL127" s="43"/>
      <c r="AM127" s="43"/>
      <c r="AN127" s="43"/>
      <c r="AO127" s="43"/>
      <c r="AP127" s="43"/>
      <c r="AQ127" s="43"/>
      <c r="AR127" s="43"/>
      <c r="AS127" s="43"/>
      <c r="AT127" s="43"/>
      <c r="AU127" s="43"/>
      <c r="AV127" s="43"/>
      <c r="AW127" s="43"/>
      <c r="AX127" s="43"/>
      <c r="AY127" s="43"/>
      <c r="AZ127" s="43"/>
      <c r="BA127" s="43"/>
      <c r="BB127" s="43"/>
    </row>
    <row r="128" spans="1:54">
      <c r="A128" s="17"/>
      <c r="B128" s="18" t="s">
        <v>449</v>
      </c>
      <c r="C128" s="18" t="s">
        <v>491</v>
      </c>
      <c r="D128" s="19" t="s">
        <v>451</v>
      </c>
      <c r="E128" s="140"/>
      <c r="F128" s="87"/>
      <c r="G128" s="87"/>
      <c r="H128" s="102">
        <f t="shared" si="9"/>
        <v>0</v>
      </c>
      <c r="I128" s="46">
        <f t="shared" si="8"/>
        <v>0</v>
      </c>
      <c r="J128" s="40" t="str">
        <f>IF(_xlfn.XLOOKUP(B128,'POP Limieten'!$B$2:$B$14,'POP Limieten'!$C$2:$C$14,"")="","",IF(H128&gt;_xlfn.XLOOKUP(B128,'POP Limieten'!$B$2:$B$14,'POP Limieten'!$C$2:$C$14,""),1,0))</f>
        <v/>
      </c>
      <c r="K128" s="46"/>
      <c r="L128" s="46"/>
      <c r="M128" s="46"/>
      <c r="N128" s="43">
        <f>I128</f>
        <v>0</v>
      </c>
      <c r="O128" s="43"/>
      <c r="P128" s="43"/>
      <c r="Q128" s="43">
        <f>IF(I128&gt;$Q$6,I128,0)</f>
        <v>0</v>
      </c>
      <c r="R128" s="43"/>
      <c r="S128" s="43"/>
      <c r="T128" s="43">
        <f>I128</f>
        <v>0</v>
      </c>
      <c r="U128" s="43"/>
      <c r="V128" s="43"/>
      <c r="W128" s="43"/>
      <c r="X128" s="43"/>
      <c r="Y128" s="43"/>
      <c r="Z128" s="43"/>
      <c r="AA128" s="43"/>
      <c r="AB128" s="43"/>
      <c r="AC128" s="43"/>
      <c r="AD128" s="43">
        <f>IF(I128&gt;$AD$6,I128,0)</f>
        <v>0</v>
      </c>
      <c r="AE128" s="43"/>
      <c r="AF128" s="43">
        <f>I128</f>
        <v>0</v>
      </c>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row>
    <row r="129" spans="1:54">
      <c r="A129" s="17"/>
      <c r="B129" s="18" t="s">
        <v>492</v>
      </c>
      <c r="C129" s="18" t="s">
        <v>493</v>
      </c>
      <c r="D129" s="19" t="s">
        <v>494</v>
      </c>
      <c r="E129" s="140"/>
      <c r="F129" s="87"/>
      <c r="G129" s="87"/>
      <c r="H129" s="102">
        <f t="shared" si="9"/>
        <v>0</v>
      </c>
      <c r="I129" s="46">
        <f t="shared" si="8"/>
        <v>0</v>
      </c>
      <c r="J129" s="40" t="str">
        <f>IF(_xlfn.XLOOKUP(B129,'POP Limieten'!$B$2:$B$14,'POP Limieten'!$C$2:$C$14,"")="","",IF(H129&gt;_xlfn.XLOOKUP(B129,'POP Limieten'!$B$2:$B$14,'POP Limieten'!$C$2:$C$14,""),1,0))</f>
        <v/>
      </c>
      <c r="K129" s="46"/>
      <c r="L129" s="46"/>
      <c r="M129" s="46"/>
      <c r="N129" s="43"/>
      <c r="O129" s="43"/>
      <c r="P129" s="43"/>
      <c r="Q129" s="43"/>
      <c r="R129" s="43"/>
      <c r="S129" s="43"/>
      <c r="T129" s="43"/>
      <c r="U129" s="43"/>
      <c r="V129" s="43"/>
      <c r="W129" s="43"/>
      <c r="X129" s="43"/>
      <c r="Y129" s="43"/>
      <c r="Z129" s="43"/>
      <c r="AA129" s="43"/>
      <c r="AB129" s="43"/>
      <c r="AC129" s="43">
        <f>IF(I129&gt;$AC$6,I129,0)</f>
        <v>0</v>
      </c>
      <c r="AD129" s="43"/>
      <c r="AE129" s="43"/>
      <c r="AF129" s="43"/>
      <c r="AG129" s="43"/>
      <c r="AH129" s="43"/>
      <c r="AI129" s="43"/>
      <c r="AJ129" s="43"/>
      <c r="AK129" s="43"/>
      <c r="AL129" s="43"/>
      <c r="AM129" s="43"/>
      <c r="AN129" s="43"/>
      <c r="AO129" s="43"/>
      <c r="AP129" s="43"/>
      <c r="AQ129" s="43">
        <f>I129</f>
        <v>0</v>
      </c>
      <c r="AR129" s="43"/>
      <c r="AS129" s="43"/>
      <c r="AT129" s="43"/>
      <c r="AU129" s="43"/>
      <c r="AV129" s="43"/>
      <c r="AW129" s="43"/>
      <c r="AX129" s="43"/>
      <c r="AY129" s="43"/>
      <c r="AZ129" s="43"/>
      <c r="BA129" s="43"/>
      <c r="BB129" s="43"/>
    </row>
    <row r="130" spans="1:54">
      <c r="A130" s="17"/>
      <c r="B130" s="18" t="s">
        <v>495</v>
      </c>
      <c r="C130" s="18" t="s">
        <v>496</v>
      </c>
      <c r="D130" s="19" t="s">
        <v>497</v>
      </c>
      <c r="E130" s="140"/>
      <c r="F130" s="87"/>
      <c r="G130" s="87"/>
      <c r="H130" s="102">
        <f t="shared" si="9"/>
        <v>0</v>
      </c>
      <c r="I130" s="46">
        <f t="shared" si="8"/>
        <v>0</v>
      </c>
      <c r="J130" s="40" t="str">
        <f>IF(_xlfn.XLOOKUP(B130,'POP Limieten'!$B$2:$B$14,'POP Limieten'!$C$2:$C$14,"")="","",IF(H130&gt;_xlfn.XLOOKUP(B130,'POP Limieten'!$B$2:$B$14,'POP Limieten'!$C$2:$C$14,""),1,0))</f>
        <v/>
      </c>
      <c r="K130" s="46"/>
      <c r="L130" s="46"/>
      <c r="M130" s="46"/>
      <c r="N130" s="43"/>
      <c r="O130" s="43"/>
      <c r="P130" s="43"/>
      <c r="Q130" s="43"/>
      <c r="R130" s="43"/>
      <c r="S130" s="43"/>
      <c r="T130" s="43"/>
      <c r="U130" s="43"/>
      <c r="V130" s="43"/>
      <c r="W130" s="43"/>
      <c r="X130" s="43"/>
      <c r="Y130" s="43"/>
      <c r="Z130" s="43"/>
      <c r="AA130" s="43"/>
      <c r="AB130" s="43"/>
      <c r="AC130" s="43">
        <f>IF(I130&gt;$AC$6,I130,0)</f>
        <v>0</v>
      </c>
      <c r="AD130" s="43">
        <f>IF(I130&gt;$AD$6,I130,0)</f>
        <v>0</v>
      </c>
      <c r="AE130" s="43">
        <f>IF(I130&gt;$AE$6,I130,0)</f>
        <v>0</v>
      </c>
      <c r="AF130" s="43"/>
      <c r="AG130" s="43">
        <f>I130</f>
        <v>0</v>
      </c>
      <c r="AH130" s="43"/>
      <c r="AI130" s="43"/>
      <c r="AJ130" s="43"/>
      <c r="AK130" s="43"/>
      <c r="AL130" s="43"/>
      <c r="AM130" s="43"/>
      <c r="AN130" s="43"/>
      <c r="AO130" s="43"/>
      <c r="AP130" s="43"/>
      <c r="AQ130" s="43"/>
      <c r="AR130" s="43"/>
      <c r="AS130" s="43"/>
      <c r="AT130" s="43"/>
      <c r="AU130" s="43"/>
      <c r="AV130" s="43"/>
      <c r="AW130" s="43"/>
      <c r="AX130" s="43"/>
      <c r="AY130" s="43"/>
      <c r="AZ130" s="43"/>
      <c r="BA130" s="43"/>
      <c r="BB130" s="43"/>
    </row>
    <row r="131" spans="1:54" hidden="1">
      <c r="A131" s="17"/>
      <c r="B131" s="18" t="s">
        <v>498</v>
      </c>
      <c r="C131" s="18" t="s">
        <v>499</v>
      </c>
      <c r="D131" s="19" t="s">
        <v>500</v>
      </c>
      <c r="E131" s="140"/>
      <c r="F131" s="87"/>
      <c r="G131" s="87"/>
      <c r="H131" s="102">
        <f t="shared" si="9"/>
        <v>0</v>
      </c>
      <c r="I131" s="46">
        <f t="shared" si="8"/>
        <v>0</v>
      </c>
      <c r="J131" s="40" t="str">
        <f>IF(_xlfn.XLOOKUP(B131,'POP Limieten'!$B$2:$B$14,'POP Limieten'!$C$2:$C$14,"")="","",IF(H131&gt;_xlfn.XLOOKUP(B131,'POP Limieten'!$B$2:$B$14,'POP Limieten'!$C$2:$C$14,""),1,0))</f>
        <v/>
      </c>
      <c r="K131" s="46"/>
      <c r="L131" s="46"/>
      <c r="M131" s="46"/>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row>
    <row r="132" spans="1:54" hidden="1">
      <c r="A132" s="17"/>
      <c r="B132" s="18" t="s">
        <v>501</v>
      </c>
      <c r="C132" s="18" t="s">
        <v>502</v>
      </c>
      <c r="D132" s="19" t="s">
        <v>500</v>
      </c>
      <c r="E132" s="140"/>
      <c r="F132" s="87"/>
      <c r="G132" s="87"/>
      <c r="H132" s="102">
        <f t="shared" si="9"/>
        <v>0</v>
      </c>
      <c r="I132" s="46">
        <f t="shared" si="8"/>
        <v>0</v>
      </c>
      <c r="J132" s="40" t="str">
        <f>IF(_xlfn.XLOOKUP(B132,'POP Limieten'!$B$2:$B$14,'POP Limieten'!$C$2:$C$14,"")="","",IF(H132&gt;_xlfn.XLOOKUP(B132,'POP Limieten'!$B$2:$B$14,'POP Limieten'!$C$2:$C$14,""),1,0))</f>
        <v/>
      </c>
      <c r="K132" s="46"/>
      <c r="L132" s="46"/>
      <c r="M132" s="46"/>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c r="AU132" s="43"/>
      <c r="AV132" s="43"/>
      <c r="AW132" s="43"/>
      <c r="AX132" s="43"/>
      <c r="AY132" s="43"/>
      <c r="AZ132" s="43"/>
      <c r="BA132" s="43"/>
      <c r="BB132" s="43"/>
    </row>
    <row r="133" spans="1:54">
      <c r="A133" s="17"/>
      <c r="B133" s="18" t="s">
        <v>503</v>
      </c>
      <c r="C133" s="18" t="s">
        <v>504</v>
      </c>
      <c r="D133" s="19" t="s">
        <v>500</v>
      </c>
      <c r="E133" s="140"/>
      <c r="F133" s="87"/>
      <c r="G133" s="87"/>
      <c r="H133" s="102">
        <f t="shared" si="9"/>
        <v>0</v>
      </c>
      <c r="I133" s="46">
        <f t="shared" si="8"/>
        <v>0</v>
      </c>
      <c r="J133" s="40" t="str">
        <f>IF(_xlfn.XLOOKUP(B133,'POP Limieten'!$B$2:$B$14,'POP Limieten'!$C$2:$C$14,"")="","",IF(H133&gt;_xlfn.XLOOKUP(B133,'POP Limieten'!$B$2:$B$14,'POP Limieten'!$C$2:$C$14,""),1,0))</f>
        <v/>
      </c>
      <c r="K133" s="46"/>
      <c r="L133" s="46"/>
      <c r="M133" s="46"/>
      <c r="N133" s="43">
        <f>I133</f>
        <v>0</v>
      </c>
      <c r="O133" s="43"/>
      <c r="P133" s="43"/>
      <c r="Q133" s="43"/>
      <c r="R133" s="43"/>
      <c r="S133" s="43"/>
      <c r="T133" s="43"/>
      <c r="U133" s="43"/>
      <c r="V133" s="43"/>
      <c r="W133" s="43"/>
      <c r="X133" s="43"/>
      <c r="Y133" s="43"/>
      <c r="Z133" s="43"/>
      <c r="AA133" s="43"/>
      <c r="AB133" s="43"/>
      <c r="AC133" s="43">
        <f>IF(I133&gt;$AC$6,I133,0)</f>
        <v>0</v>
      </c>
      <c r="AD133" s="43"/>
      <c r="AE133" s="43"/>
      <c r="AF133" s="43"/>
      <c r="AG133" s="43"/>
      <c r="AH133" s="43"/>
      <c r="AI133" s="43"/>
      <c r="AJ133" s="43"/>
      <c r="AK133" s="43"/>
      <c r="AL133" s="43"/>
      <c r="AM133" s="43"/>
      <c r="AN133" s="43"/>
      <c r="AO133" s="43"/>
      <c r="AP133" s="43"/>
      <c r="AQ133" s="43"/>
      <c r="AR133" s="43"/>
      <c r="AS133" s="43">
        <f>I133</f>
        <v>0</v>
      </c>
      <c r="AT133" s="43">
        <f>I133</f>
        <v>0</v>
      </c>
      <c r="AU133" s="43"/>
      <c r="AV133" s="43"/>
      <c r="AW133" s="43">
        <f>IF(I133&gt;$AW$6,I133,0)</f>
        <v>0</v>
      </c>
      <c r="AX133" s="43"/>
      <c r="AY133" s="43"/>
      <c r="AZ133" s="43"/>
      <c r="BA133" s="43"/>
      <c r="BB133" s="43"/>
    </row>
    <row r="134" spans="1:54">
      <c r="A134" s="17"/>
      <c r="B134" s="18" t="s">
        <v>505</v>
      </c>
      <c r="C134" s="18" t="s">
        <v>506</v>
      </c>
      <c r="D134" s="19" t="s">
        <v>507</v>
      </c>
      <c r="E134" s="140"/>
      <c r="F134" s="87"/>
      <c r="G134" s="87"/>
      <c r="H134" s="102">
        <f t="shared" si="9"/>
        <v>0</v>
      </c>
      <c r="I134" s="46">
        <f t="shared" si="8"/>
        <v>0</v>
      </c>
      <c r="J134" s="40" t="str">
        <f>IF(_xlfn.XLOOKUP(B134,'POP Limieten'!$B$2:$B$14,'POP Limieten'!$C$2:$C$14,"")="","",IF(H134&gt;_xlfn.XLOOKUP(B134,'POP Limieten'!$B$2:$B$14,'POP Limieten'!$C$2:$C$14,""),1,0))</f>
        <v/>
      </c>
      <c r="K134" s="46"/>
      <c r="L134" s="46"/>
      <c r="M134" s="46"/>
      <c r="N134" s="43">
        <f>I134</f>
        <v>0</v>
      </c>
      <c r="O134" s="43"/>
      <c r="P134" s="43"/>
      <c r="Q134" s="43"/>
      <c r="R134" s="43"/>
      <c r="S134" s="43"/>
      <c r="T134" s="43"/>
      <c r="U134" s="43"/>
      <c r="V134" s="43"/>
      <c r="W134" s="43"/>
      <c r="X134" s="43"/>
      <c r="Y134" s="43"/>
      <c r="Z134" s="43"/>
      <c r="AA134" s="43"/>
      <c r="AB134" s="43"/>
      <c r="AC134" s="43">
        <f>IF(I134&gt;$AC$6,I134,0)</f>
        <v>0</v>
      </c>
      <c r="AD134" s="43"/>
      <c r="AE134" s="43"/>
      <c r="AF134" s="43"/>
      <c r="AG134" s="43">
        <f>I134</f>
        <v>0</v>
      </c>
      <c r="AH134" s="43"/>
      <c r="AI134" s="43"/>
      <c r="AJ134" s="43"/>
      <c r="AK134" s="43"/>
      <c r="AL134" s="43"/>
      <c r="AM134" s="43"/>
      <c r="AN134" s="43"/>
      <c r="AO134" s="43"/>
      <c r="AP134" s="43"/>
      <c r="AQ134" s="43"/>
      <c r="AR134" s="43"/>
      <c r="AS134" s="43"/>
      <c r="AT134" s="43"/>
      <c r="AU134" s="43"/>
      <c r="AV134" s="43"/>
      <c r="AW134" s="43"/>
      <c r="AX134" s="43"/>
      <c r="AY134" s="43"/>
      <c r="AZ134" s="43"/>
      <c r="BA134" s="43"/>
      <c r="BB134" s="43"/>
    </row>
    <row r="135" spans="1:54">
      <c r="A135" s="17"/>
      <c r="B135" s="18" t="s">
        <v>508</v>
      </c>
      <c r="C135" s="18" t="s">
        <v>509</v>
      </c>
      <c r="D135" s="19" t="s">
        <v>510</v>
      </c>
      <c r="E135" s="140"/>
      <c r="F135" s="87"/>
      <c r="G135" s="87"/>
      <c r="H135" s="102">
        <f t="shared" si="9"/>
        <v>0</v>
      </c>
      <c r="I135" s="46">
        <f t="shared" si="8"/>
        <v>0</v>
      </c>
      <c r="J135" s="40" t="str">
        <f>IF(_xlfn.XLOOKUP(B135,'POP Limieten'!$B$2:$B$14,'POP Limieten'!$C$2:$C$14,"")="","",IF(H135&gt;_xlfn.XLOOKUP(B135,'POP Limieten'!$B$2:$B$14,'POP Limieten'!$C$2:$C$14,""),1,0))</f>
        <v/>
      </c>
      <c r="K135" s="46"/>
      <c r="L135" s="46"/>
      <c r="M135" s="46"/>
      <c r="N135" s="43"/>
      <c r="O135" s="43"/>
      <c r="P135" s="43"/>
      <c r="Q135" s="43"/>
      <c r="R135" s="43"/>
      <c r="S135" s="43"/>
      <c r="T135" s="43"/>
      <c r="U135" s="43"/>
      <c r="V135" s="43"/>
      <c r="W135" s="43"/>
      <c r="X135" s="43"/>
      <c r="Y135" s="43"/>
      <c r="Z135" s="43"/>
      <c r="AA135" s="43"/>
      <c r="AB135" s="43"/>
      <c r="AC135" s="43"/>
      <c r="AD135" s="43"/>
      <c r="AE135" s="43"/>
      <c r="AF135" s="43"/>
      <c r="AG135" s="43">
        <f>I135</f>
        <v>0</v>
      </c>
      <c r="AH135" s="43"/>
      <c r="AI135" s="43"/>
      <c r="AJ135" s="43"/>
      <c r="AK135" s="43"/>
      <c r="AL135" s="43"/>
      <c r="AM135" s="43"/>
      <c r="AN135" s="43"/>
      <c r="AO135" s="43"/>
      <c r="AP135" s="43"/>
      <c r="AQ135" s="43"/>
      <c r="AR135" s="43"/>
      <c r="AS135" s="43">
        <f>I135</f>
        <v>0</v>
      </c>
      <c r="AT135" s="43">
        <f>I135</f>
        <v>0</v>
      </c>
      <c r="AU135" s="43"/>
      <c r="AV135" s="43">
        <f>IF(I135&gt;$AV$6,I135,0)</f>
        <v>0</v>
      </c>
      <c r="AW135" s="43"/>
      <c r="AX135" s="43"/>
      <c r="AY135" s="43"/>
      <c r="AZ135" s="43"/>
      <c r="BA135" s="43"/>
      <c r="BB135" s="43"/>
    </row>
    <row r="136" spans="1:54">
      <c r="A136" s="17"/>
      <c r="B136" s="18" t="s">
        <v>511</v>
      </c>
      <c r="C136" s="18" t="s">
        <v>512</v>
      </c>
      <c r="D136" s="49" t="s">
        <v>513</v>
      </c>
      <c r="E136" s="140"/>
      <c r="F136" s="87"/>
      <c r="G136" s="87"/>
      <c r="H136" s="102">
        <f t="shared" si="9"/>
        <v>0</v>
      </c>
      <c r="I136" s="46">
        <f t="shared" si="8"/>
        <v>0</v>
      </c>
      <c r="J136" s="40" t="str">
        <f>IF(_xlfn.XLOOKUP(B136,'POP Limieten'!$B$2:$B$14,'POP Limieten'!$C$2:$C$14,"")="","",IF(H136&gt;_xlfn.XLOOKUP(B136,'POP Limieten'!$B$2:$B$14,'POP Limieten'!$C$2:$C$14,""),1,0))</f>
        <v/>
      </c>
      <c r="K136" s="46"/>
      <c r="L136" s="46"/>
      <c r="M136" s="46"/>
      <c r="N136" s="43">
        <f>I136</f>
        <v>0</v>
      </c>
      <c r="O136" s="43"/>
      <c r="P136" s="43"/>
      <c r="Q136" s="43"/>
      <c r="R136" s="43"/>
      <c r="S136" s="43"/>
      <c r="T136" s="43"/>
      <c r="U136" s="43"/>
      <c r="V136" s="43"/>
      <c r="W136" s="43"/>
      <c r="X136" s="43"/>
      <c r="Y136" s="43"/>
      <c r="Z136" s="43"/>
      <c r="AA136" s="43"/>
      <c r="AB136" s="43"/>
      <c r="AC136" s="43"/>
      <c r="AD136" s="43"/>
      <c r="AE136" s="43"/>
      <c r="AF136" s="43">
        <f>I136</f>
        <v>0</v>
      </c>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row>
    <row r="137" spans="1:54">
      <c r="A137" s="17" t="s">
        <v>514</v>
      </c>
      <c r="B137" s="18" t="s">
        <v>515</v>
      </c>
      <c r="C137" s="18" t="s">
        <v>516</v>
      </c>
      <c r="D137" s="19" t="s">
        <v>517</v>
      </c>
      <c r="E137" s="140"/>
      <c r="F137" s="87"/>
      <c r="G137" s="87"/>
      <c r="H137" s="102">
        <f t="shared" si="9"/>
        <v>0</v>
      </c>
      <c r="I137" s="46">
        <f t="shared" si="8"/>
        <v>0</v>
      </c>
      <c r="J137" s="40" t="str">
        <f>IF(_xlfn.XLOOKUP(B137,'POP Limieten'!$B$2:$B$14,'POP Limieten'!$C$2:$C$14,"")="","",IF(H137&gt;_xlfn.XLOOKUP(B137,'POP Limieten'!$B$2:$B$14,'POP Limieten'!$C$2:$C$14,""),1,0))</f>
        <v/>
      </c>
      <c r="K137" s="46"/>
      <c r="L137" s="46"/>
      <c r="M137" s="46"/>
      <c r="N137" s="43">
        <f>I137</f>
        <v>0</v>
      </c>
      <c r="O137" s="43"/>
      <c r="P137" s="43"/>
      <c r="Q137" s="43">
        <f>IF(I137&gt;$Q$6,I137,0)</f>
        <v>0</v>
      </c>
      <c r="R137" s="43"/>
      <c r="S137" s="43"/>
      <c r="T137" s="43"/>
      <c r="U137" s="43"/>
      <c r="V137" s="43"/>
      <c r="W137" s="43"/>
      <c r="X137" s="43"/>
      <c r="Y137" s="43"/>
      <c r="Z137" s="43"/>
      <c r="AA137" s="43"/>
      <c r="AB137" s="43"/>
      <c r="AC137" s="43">
        <f>IF(I137&gt;$AC$6,I137,0)</f>
        <v>0</v>
      </c>
      <c r="AD137" s="43"/>
      <c r="AE137" s="43"/>
      <c r="AF137" s="43"/>
      <c r="AG137" s="43"/>
      <c r="AH137" s="43"/>
      <c r="AI137" s="43"/>
      <c r="AJ137" s="43"/>
      <c r="AK137" s="43"/>
      <c r="AL137" s="43"/>
      <c r="AM137" s="43"/>
      <c r="AN137" s="43"/>
      <c r="AO137" s="43"/>
      <c r="AP137" s="43"/>
      <c r="AQ137" s="43"/>
      <c r="AR137" s="43"/>
      <c r="AS137" s="43">
        <f t="shared" ref="AS137:AS150" si="10">I137</f>
        <v>0</v>
      </c>
      <c r="AT137" s="43">
        <f t="shared" ref="AT137:AT150" si="11">I137</f>
        <v>0</v>
      </c>
      <c r="AU137" s="43"/>
      <c r="AV137" s="43">
        <f>IF(I137&gt;$AV$6,I137,0)</f>
        <v>0</v>
      </c>
      <c r="AW137" s="43"/>
      <c r="AX137" s="43"/>
      <c r="AY137" s="43"/>
      <c r="AZ137" s="43"/>
      <c r="BA137" s="43"/>
      <c r="BB137" s="43"/>
    </row>
    <row r="138" spans="1:54">
      <c r="A138" s="17"/>
      <c r="B138" s="18" t="s">
        <v>518</v>
      </c>
      <c r="C138" s="18" t="s">
        <v>519</v>
      </c>
      <c r="D138" s="19" t="s">
        <v>261</v>
      </c>
      <c r="E138" s="140"/>
      <c r="F138" s="87"/>
      <c r="G138" s="87"/>
      <c r="H138" s="102">
        <f t="shared" si="9"/>
        <v>0</v>
      </c>
      <c r="I138" s="46">
        <f t="shared" si="8"/>
        <v>0</v>
      </c>
      <c r="J138" s="40" t="str">
        <f>IF(_xlfn.XLOOKUP(B138,'POP Limieten'!$B$2:$B$14,'POP Limieten'!$C$2:$C$14,"")="","",IF(H138&gt;_xlfn.XLOOKUP(B138,'POP Limieten'!$B$2:$B$14,'POP Limieten'!$C$2:$C$14,""),1,0))</f>
        <v/>
      </c>
      <c r="K138" s="46"/>
      <c r="L138" s="46"/>
      <c r="M138" s="46"/>
      <c r="N138" s="43"/>
      <c r="O138" s="43"/>
      <c r="P138" s="43"/>
      <c r="Q138" s="43">
        <f>IF(I138&gt;$Q$6,I138,0)</f>
        <v>0</v>
      </c>
      <c r="R138" s="43"/>
      <c r="S138" s="43"/>
      <c r="T138" s="43">
        <f>I138</f>
        <v>0</v>
      </c>
      <c r="U138" s="43"/>
      <c r="V138" s="43"/>
      <c r="W138" s="43"/>
      <c r="X138" s="43"/>
      <c r="Y138" s="43"/>
      <c r="Z138" s="43"/>
      <c r="AA138" s="43"/>
      <c r="AB138" s="43"/>
      <c r="AC138" s="43"/>
      <c r="AD138" s="43">
        <f>IF(I138&gt;$AD$6,I138,0)</f>
        <v>0</v>
      </c>
      <c r="AE138" s="43"/>
      <c r="AF138" s="43"/>
      <c r="AG138" s="43"/>
      <c r="AH138" s="43"/>
      <c r="AI138" s="43"/>
      <c r="AJ138" s="43"/>
      <c r="AK138" s="43"/>
      <c r="AL138" s="43"/>
      <c r="AM138" s="43"/>
      <c r="AN138" s="43"/>
      <c r="AO138" s="43"/>
      <c r="AP138" s="43"/>
      <c r="AQ138" s="43"/>
      <c r="AR138" s="43">
        <f>IF(I138&gt;$AR$6,I138,0)</f>
        <v>0</v>
      </c>
      <c r="AS138" s="43">
        <f t="shared" si="10"/>
        <v>0</v>
      </c>
      <c r="AT138" s="43">
        <f t="shared" si="11"/>
        <v>0</v>
      </c>
      <c r="AU138" s="46">
        <f>IF(I138&gt;$AU$6,I138,0)</f>
        <v>0</v>
      </c>
      <c r="AV138" s="43"/>
      <c r="AW138" s="43"/>
      <c r="AX138" s="43"/>
      <c r="AY138" s="43"/>
      <c r="AZ138" s="43"/>
      <c r="BA138" s="43"/>
      <c r="BB138" s="43"/>
    </row>
    <row r="139" spans="1:54">
      <c r="A139" s="17"/>
      <c r="B139" s="18" t="s">
        <v>520</v>
      </c>
      <c r="C139" s="18" t="s">
        <v>521</v>
      </c>
      <c r="D139" s="19" t="s">
        <v>522</v>
      </c>
      <c r="E139" s="140"/>
      <c r="F139" s="87"/>
      <c r="G139" s="87"/>
      <c r="H139" s="102">
        <f t="shared" si="9"/>
        <v>0</v>
      </c>
      <c r="I139" s="46">
        <f t="shared" ref="I139:I202" si="12">H139/10000</f>
        <v>0</v>
      </c>
      <c r="J139" s="40" t="str">
        <f>IF(_xlfn.XLOOKUP(B139,'POP Limieten'!$B$2:$B$14,'POP Limieten'!$C$2:$C$14,"")="","",IF(H139&gt;_xlfn.XLOOKUP(B139,'POP Limieten'!$B$2:$B$14,'POP Limieten'!$C$2:$C$14,""),1,0))</f>
        <v/>
      </c>
      <c r="K139" s="46"/>
      <c r="L139" s="46"/>
      <c r="M139" s="46"/>
      <c r="N139" s="43"/>
      <c r="O139" s="43"/>
      <c r="P139" s="43"/>
      <c r="Q139" s="43"/>
      <c r="R139" s="43"/>
      <c r="S139" s="43"/>
      <c r="T139" s="43"/>
      <c r="U139" s="43"/>
      <c r="V139" s="43"/>
      <c r="W139" s="43"/>
      <c r="X139" s="43"/>
      <c r="Y139" s="43"/>
      <c r="Z139" s="43"/>
      <c r="AA139" s="43"/>
      <c r="AB139" s="43"/>
      <c r="AC139" s="43"/>
      <c r="AD139" s="43">
        <f>IF(I139&gt;$AD$6,I139,0)</f>
        <v>0</v>
      </c>
      <c r="AE139" s="43"/>
      <c r="AF139" s="43"/>
      <c r="AG139" s="43"/>
      <c r="AH139" s="43"/>
      <c r="AI139" s="43"/>
      <c r="AJ139" s="43"/>
      <c r="AK139" s="43"/>
      <c r="AL139" s="43"/>
      <c r="AM139" s="43"/>
      <c r="AN139" s="43"/>
      <c r="AO139" s="43"/>
      <c r="AP139" s="43"/>
      <c r="AQ139" s="43"/>
      <c r="AR139" s="43"/>
      <c r="AS139" s="43">
        <f t="shared" si="10"/>
        <v>0</v>
      </c>
      <c r="AT139" s="43">
        <f t="shared" si="11"/>
        <v>0</v>
      </c>
      <c r="AU139" s="43"/>
      <c r="AV139" s="43">
        <f>IF(I139&gt;$AV$6,I139,0)</f>
        <v>0</v>
      </c>
      <c r="AW139" s="43"/>
      <c r="AX139" s="43"/>
      <c r="AY139" s="43"/>
      <c r="AZ139" s="43"/>
      <c r="BA139" s="43"/>
      <c r="BB139" s="43"/>
    </row>
    <row r="140" spans="1:54">
      <c r="A140" s="17"/>
      <c r="B140" s="18" t="s">
        <v>523</v>
      </c>
      <c r="C140" s="18" t="s">
        <v>524</v>
      </c>
      <c r="D140" s="19" t="s">
        <v>525</v>
      </c>
      <c r="E140" s="140"/>
      <c r="F140" s="87"/>
      <c r="G140" s="87"/>
      <c r="H140" s="102">
        <f t="shared" ref="H140:H203" si="13">IF(E140="",IF(OR(F140="",G140=""),0,F140*(1-G140/100)),E140)</f>
        <v>0</v>
      </c>
      <c r="I140" s="46">
        <f t="shared" si="12"/>
        <v>0</v>
      </c>
      <c r="J140" s="40" t="str">
        <f>IF(_xlfn.XLOOKUP(B140,'POP Limieten'!$B$2:$B$14,'POP Limieten'!$C$2:$C$14,"")="","",IF(H140&gt;_xlfn.XLOOKUP(B140,'POP Limieten'!$B$2:$B$14,'POP Limieten'!$C$2:$C$14,""),1,0))</f>
        <v/>
      </c>
      <c r="K140" s="46"/>
      <c r="L140" s="46"/>
      <c r="M140" s="46"/>
      <c r="N140" s="43"/>
      <c r="O140" s="43"/>
      <c r="P140" s="43"/>
      <c r="Q140" s="43">
        <f>IF(I140&gt;$Q$6,I140,0)</f>
        <v>0</v>
      </c>
      <c r="R140" s="43"/>
      <c r="S140" s="43"/>
      <c r="T140" s="43"/>
      <c r="U140" s="43"/>
      <c r="V140" s="43"/>
      <c r="W140" s="43"/>
      <c r="X140" s="43"/>
      <c r="Y140" s="43"/>
      <c r="Z140" s="43"/>
      <c r="AA140" s="43"/>
      <c r="AB140" s="43"/>
      <c r="AC140" s="43"/>
      <c r="AD140" s="43"/>
      <c r="AE140" s="43"/>
      <c r="AF140" s="43"/>
      <c r="AG140" s="43">
        <f>I140</f>
        <v>0</v>
      </c>
      <c r="AH140" s="43"/>
      <c r="AI140" s="43"/>
      <c r="AJ140" s="43"/>
      <c r="AK140" s="43"/>
      <c r="AL140" s="43"/>
      <c r="AM140" s="43"/>
      <c r="AN140" s="43"/>
      <c r="AO140" s="43"/>
      <c r="AP140" s="43"/>
      <c r="AQ140" s="43"/>
      <c r="AR140" s="43">
        <f t="shared" ref="AR140:AR151" si="14">IF(I140&gt;$AR$6,I140,0)</f>
        <v>0</v>
      </c>
      <c r="AS140" s="43">
        <f t="shared" si="10"/>
        <v>0</v>
      </c>
      <c r="AT140" s="43">
        <f t="shared" si="11"/>
        <v>0</v>
      </c>
      <c r="AU140" s="46">
        <f t="shared" ref="AU140:AU151" si="15">IF(I140&gt;$AU$6,I140,0)</f>
        <v>0</v>
      </c>
      <c r="AV140" s="43"/>
      <c r="AW140" s="43"/>
      <c r="AX140" s="43"/>
      <c r="AY140" s="43"/>
      <c r="AZ140" s="43"/>
      <c r="BA140" s="43"/>
      <c r="BB140" s="43"/>
    </row>
    <row r="141" spans="1:54">
      <c r="A141" s="17"/>
      <c r="B141" s="18" t="s">
        <v>526</v>
      </c>
      <c r="C141" s="18" t="s">
        <v>527</v>
      </c>
      <c r="D141" s="19" t="s">
        <v>528</v>
      </c>
      <c r="E141" s="140"/>
      <c r="F141" s="87"/>
      <c r="G141" s="87"/>
      <c r="H141" s="102">
        <f t="shared" si="13"/>
        <v>0</v>
      </c>
      <c r="I141" s="46">
        <f t="shared" si="12"/>
        <v>0</v>
      </c>
      <c r="J141" s="40" t="str">
        <f>IF(_xlfn.XLOOKUP(B141,'POP Limieten'!$B$2:$B$14,'POP Limieten'!$C$2:$C$14,"")="","",IF(H141&gt;_xlfn.XLOOKUP(B141,'POP Limieten'!$B$2:$B$14,'POP Limieten'!$C$2:$C$14,""),1,0))</f>
        <v/>
      </c>
      <c r="K141" s="46"/>
      <c r="L141" s="46"/>
      <c r="M141" s="46"/>
      <c r="N141" s="43"/>
      <c r="O141" s="43"/>
      <c r="P141" s="43"/>
      <c r="Q141" s="43">
        <f>IF(I141&gt;$Q$6,I141,0)</f>
        <v>0</v>
      </c>
      <c r="R141" s="43"/>
      <c r="S141" s="43"/>
      <c r="T141" s="43"/>
      <c r="U141" s="43"/>
      <c r="V141" s="43"/>
      <c r="W141" s="43"/>
      <c r="X141" s="43"/>
      <c r="Y141" s="43"/>
      <c r="Z141" s="43"/>
      <c r="AA141" s="43"/>
      <c r="AB141" s="43"/>
      <c r="AC141" s="43"/>
      <c r="AD141" s="43">
        <f>IF(I141&gt;$AD$6,I141,0)</f>
        <v>0</v>
      </c>
      <c r="AE141" s="43"/>
      <c r="AF141" s="43"/>
      <c r="AG141" s="43"/>
      <c r="AH141" s="43"/>
      <c r="AI141" s="43"/>
      <c r="AJ141" s="43"/>
      <c r="AK141" s="43"/>
      <c r="AL141" s="43"/>
      <c r="AM141" s="43"/>
      <c r="AN141" s="43"/>
      <c r="AO141" s="43"/>
      <c r="AP141" s="43"/>
      <c r="AQ141" s="43"/>
      <c r="AR141" s="43">
        <f t="shared" si="14"/>
        <v>0</v>
      </c>
      <c r="AS141" s="43">
        <f t="shared" si="10"/>
        <v>0</v>
      </c>
      <c r="AT141" s="43">
        <f t="shared" si="11"/>
        <v>0</v>
      </c>
      <c r="AU141" s="46">
        <f t="shared" si="15"/>
        <v>0</v>
      </c>
      <c r="AV141" s="43"/>
      <c r="AW141" s="43"/>
      <c r="AX141" s="43"/>
      <c r="AY141" s="43"/>
      <c r="AZ141" s="43"/>
      <c r="BA141" s="43"/>
      <c r="BB141" s="43"/>
    </row>
    <row r="142" spans="1:54">
      <c r="A142" s="17"/>
      <c r="B142" s="18" t="s">
        <v>529</v>
      </c>
      <c r="C142" s="18" t="s">
        <v>530</v>
      </c>
      <c r="D142" s="51" t="s">
        <v>423</v>
      </c>
      <c r="E142" s="140"/>
      <c r="F142" s="87"/>
      <c r="G142" s="87"/>
      <c r="H142" s="102">
        <f t="shared" si="13"/>
        <v>0</v>
      </c>
      <c r="I142" s="46">
        <f t="shared" si="12"/>
        <v>0</v>
      </c>
      <c r="J142" s="40" t="str">
        <f>IF(_xlfn.XLOOKUP(B142,'POP Limieten'!$B$2:$B$14,'POP Limieten'!$C$2:$C$14,"")="","",IF(H142&gt;_xlfn.XLOOKUP(B142,'POP Limieten'!$B$2:$B$14,'POP Limieten'!$C$2:$C$14,""),1,0))</f>
        <v/>
      </c>
      <c r="K142" s="46"/>
      <c r="L142" s="46"/>
      <c r="M142" s="46"/>
      <c r="N142" s="43"/>
      <c r="O142" s="43"/>
      <c r="P142" s="43"/>
      <c r="Q142" s="43"/>
      <c r="R142" s="43"/>
      <c r="S142" s="43"/>
      <c r="T142" s="43"/>
      <c r="U142" s="43"/>
      <c r="V142" s="43"/>
      <c r="W142" s="43"/>
      <c r="X142" s="43"/>
      <c r="Y142" s="43"/>
      <c r="Z142" s="43"/>
      <c r="AA142" s="43"/>
      <c r="AB142" s="43"/>
      <c r="AC142" s="43"/>
      <c r="AD142" s="43">
        <f>IF(I142&gt;$AD$6,I142,0)</f>
        <v>0</v>
      </c>
      <c r="AE142" s="43"/>
      <c r="AF142" s="43"/>
      <c r="AG142" s="43"/>
      <c r="AH142" s="43"/>
      <c r="AI142" s="43"/>
      <c r="AJ142" s="43"/>
      <c r="AK142" s="43"/>
      <c r="AL142" s="43"/>
      <c r="AM142" s="43"/>
      <c r="AN142" s="43"/>
      <c r="AO142" s="43"/>
      <c r="AP142" s="43"/>
      <c r="AQ142" s="43"/>
      <c r="AR142" s="43">
        <f t="shared" si="14"/>
        <v>0</v>
      </c>
      <c r="AS142" s="43">
        <f t="shared" si="10"/>
        <v>0</v>
      </c>
      <c r="AT142" s="43">
        <f t="shared" si="11"/>
        <v>0</v>
      </c>
      <c r="AU142" s="46">
        <f t="shared" si="15"/>
        <v>0</v>
      </c>
      <c r="AV142" s="43"/>
      <c r="AW142" s="43"/>
      <c r="AX142" s="43"/>
      <c r="AY142" s="43"/>
      <c r="AZ142" s="43"/>
      <c r="BA142" s="43"/>
      <c r="BB142" s="43"/>
    </row>
    <row r="143" spans="1:54">
      <c r="A143" s="17"/>
      <c r="B143" s="18" t="s">
        <v>531</v>
      </c>
      <c r="C143" s="18" t="s">
        <v>532</v>
      </c>
      <c r="D143" s="19" t="s">
        <v>533</v>
      </c>
      <c r="E143" s="140"/>
      <c r="F143" s="87"/>
      <c r="G143" s="87"/>
      <c r="H143" s="102">
        <f t="shared" si="13"/>
        <v>0</v>
      </c>
      <c r="I143" s="46">
        <f t="shared" si="12"/>
        <v>0</v>
      </c>
      <c r="J143" s="40">
        <f>IF(_xlfn.XLOOKUP(B143,'POP Limieten'!$B$2:$B$14,'POP Limieten'!$C$2:$C$14,"")="","",IF(H143&gt;_xlfn.XLOOKUP(B143,'POP Limieten'!$B$2:$B$14,'POP Limieten'!$C$2:$C$14,""),1,0))</f>
        <v>0</v>
      </c>
      <c r="K143" s="46"/>
      <c r="L143" s="46"/>
      <c r="M143" s="46"/>
      <c r="N143" s="43">
        <f>I143</f>
        <v>0</v>
      </c>
      <c r="O143" s="43"/>
      <c r="P143" s="43"/>
      <c r="Q143" s="43"/>
      <c r="R143" s="43"/>
      <c r="S143" s="43"/>
      <c r="T143" s="43"/>
      <c r="U143" s="43"/>
      <c r="V143" s="43"/>
      <c r="W143" s="43"/>
      <c r="X143" s="43"/>
      <c r="Y143" s="43"/>
      <c r="Z143" s="43"/>
      <c r="AA143" s="43"/>
      <c r="AB143" s="43"/>
      <c r="AC143" s="43"/>
      <c r="AD143" s="43">
        <f>IF(I143&gt;$AD$6,I143,0)</f>
        <v>0</v>
      </c>
      <c r="AE143" s="43"/>
      <c r="AF143" s="43"/>
      <c r="AG143" s="43"/>
      <c r="AH143" s="43"/>
      <c r="AI143" s="43"/>
      <c r="AJ143" s="43"/>
      <c r="AK143" s="43"/>
      <c r="AL143" s="43"/>
      <c r="AM143" s="43"/>
      <c r="AN143" s="43"/>
      <c r="AO143" s="43"/>
      <c r="AP143" s="43"/>
      <c r="AQ143" s="43"/>
      <c r="AR143" s="43">
        <f t="shared" si="14"/>
        <v>0</v>
      </c>
      <c r="AS143" s="43">
        <f t="shared" si="10"/>
        <v>0</v>
      </c>
      <c r="AT143" s="43">
        <f t="shared" si="11"/>
        <v>0</v>
      </c>
      <c r="AU143" s="46">
        <f t="shared" si="15"/>
        <v>0</v>
      </c>
      <c r="AV143" s="43"/>
      <c r="AW143" s="43"/>
      <c r="AX143" s="43"/>
      <c r="AY143" s="43"/>
      <c r="AZ143" s="43"/>
      <c r="BA143" s="43"/>
      <c r="BB143" s="43"/>
    </row>
    <row r="144" spans="1:54">
      <c r="A144" s="18"/>
      <c r="B144" s="18" t="s">
        <v>534</v>
      </c>
      <c r="C144" s="18" t="s">
        <v>535</v>
      </c>
      <c r="D144" s="19" t="s">
        <v>536</v>
      </c>
      <c r="E144" s="140"/>
      <c r="F144" s="87"/>
      <c r="G144" s="87"/>
      <c r="H144" s="102">
        <f t="shared" si="13"/>
        <v>0</v>
      </c>
      <c r="I144" s="46">
        <f t="shared" si="12"/>
        <v>0</v>
      </c>
      <c r="J144" s="40">
        <f>IF(_xlfn.XLOOKUP(B144,'POP Limieten'!$B$2:$B$14,'POP Limieten'!$C$2:$C$14,"")="","",IF(H144&gt;_xlfn.XLOOKUP(B144,'POP Limieten'!$B$2:$B$14,'POP Limieten'!$C$2:$C$14,""),1,0))</f>
        <v>0</v>
      </c>
      <c r="K144" s="46"/>
      <c r="L144" s="46"/>
      <c r="M144" s="46"/>
      <c r="N144" s="43"/>
      <c r="O144" s="43"/>
      <c r="P144" s="43"/>
      <c r="Q144" s="43"/>
      <c r="R144" s="43">
        <f>I144</f>
        <v>0</v>
      </c>
      <c r="S144" s="43"/>
      <c r="T144" s="43"/>
      <c r="U144" s="43"/>
      <c r="V144" s="43"/>
      <c r="W144" s="43"/>
      <c r="X144" s="43"/>
      <c r="Y144" s="43"/>
      <c r="Z144" s="43"/>
      <c r="AA144" s="43"/>
      <c r="AB144" s="43"/>
      <c r="AC144" s="43"/>
      <c r="AD144" s="43"/>
      <c r="AE144" s="43"/>
      <c r="AF144" s="43">
        <f>I144</f>
        <v>0</v>
      </c>
      <c r="AG144" s="43"/>
      <c r="AH144" s="43"/>
      <c r="AI144" s="43"/>
      <c r="AJ144" s="43"/>
      <c r="AK144" s="43"/>
      <c r="AL144" s="43"/>
      <c r="AM144" s="43"/>
      <c r="AN144" s="43"/>
      <c r="AO144" s="43"/>
      <c r="AP144" s="43"/>
      <c r="AQ144" s="43"/>
      <c r="AR144" s="43">
        <f t="shared" si="14"/>
        <v>0</v>
      </c>
      <c r="AS144" s="43">
        <f t="shared" si="10"/>
        <v>0</v>
      </c>
      <c r="AT144" s="43">
        <f t="shared" si="11"/>
        <v>0</v>
      </c>
      <c r="AU144" s="46">
        <f t="shared" si="15"/>
        <v>0</v>
      </c>
      <c r="AV144" s="43"/>
      <c r="AW144" s="43"/>
      <c r="AX144" s="43"/>
      <c r="AY144" s="43"/>
      <c r="AZ144" s="43"/>
      <c r="BA144" s="43"/>
      <c r="BB144" s="43"/>
    </row>
    <row r="145" spans="1:54">
      <c r="A145" s="18"/>
      <c r="B145" s="18" t="s">
        <v>537</v>
      </c>
      <c r="C145" s="18" t="s">
        <v>538</v>
      </c>
      <c r="D145" s="79">
        <v>411</v>
      </c>
      <c r="E145" s="140"/>
      <c r="F145" s="87"/>
      <c r="G145" s="87"/>
      <c r="H145" s="102">
        <f t="shared" si="13"/>
        <v>0</v>
      </c>
      <c r="I145" s="46">
        <f t="shared" si="12"/>
        <v>0</v>
      </c>
      <c r="J145" s="40" t="str">
        <f>IF(_xlfn.XLOOKUP(B145,'POP Limieten'!$B$2:$B$14,'POP Limieten'!$C$2:$C$14,"")="","",IF(H145&gt;_xlfn.XLOOKUP(B145,'POP Limieten'!$B$2:$B$14,'POP Limieten'!$C$2:$C$14,""),1,0))</f>
        <v/>
      </c>
      <c r="K145" s="46"/>
      <c r="L145" s="46"/>
      <c r="M145" s="46"/>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c r="AQ145" s="43"/>
      <c r="AR145" s="43"/>
      <c r="AS145" s="43">
        <f t="shared" si="10"/>
        <v>0</v>
      </c>
      <c r="AT145" s="43"/>
      <c r="AU145" s="46"/>
      <c r="AV145" s="43">
        <f>IF(I145&gt;$AV$6,I145,0)</f>
        <v>0</v>
      </c>
      <c r="AW145" s="43"/>
      <c r="AX145" s="43"/>
      <c r="AY145" s="43"/>
      <c r="AZ145" s="43"/>
      <c r="BA145" s="43"/>
      <c r="BB145" s="43"/>
    </row>
    <row r="146" spans="1:54">
      <c r="A146" s="18"/>
      <c r="B146" s="18" t="s">
        <v>539</v>
      </c>
      <c r="C146" s="18" t="s">
        <v>540</v>
      </c>
      <c r="D146" s="79" t="s">
        <v>541</v>
      </c>
      <c r="E146" s="140"/>
      <c r="F146" s="87"/>
      <c r="G146" s="87"/>
      <c r="H146" s="102">
        <f t="shared" si="13"/>
        <v>0</v>
      </c>
      <c r="I146" s="46">
        <f t="shared" si="12"/>
        <v>0</v>
      </c>
      <c r="J146" s="40" t="str">
        <f>IF(_xlfn.XLOOKUP(B146,'POP Limieten'!$B$2:$B$14,'POP Limieten'!$C$2:$C$14,"")="","",IF(H146&gt;_xlfn.XLOOKUP(B146,'POP Limieten'!$B$2:$B$14,'POP Limieten'!$C$2:$C$14,""),1,0))</f>
        <v/>
      </c>
      <c r="K146" s="46"/>
      <c r="L146" s="46"/>
      <c r="M146" s="46"/>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c r="AN146" s="43"/>
      <c r="AO146" s="43"/>
      <c r="AP146" s="43">
        <f>I146</f>
        <v>0</v>
      </c>
      <c r="AQ146" s="43"/>
      <c r="AR146" s="43">
        <f t="shared" si="14"/>
        <v>0</v>
      </c>
      <c r="AS146" s="43">
        <f t="shared" si="10"/>
        <v>0</v>
      </c>
      <c r="AT146" s="43">
        <f t="shared" si="11"/>
        <v>0</v>
      </c>
      <c r="AU146" s="46">
        <f t="shared" si="15"/>
        <v>0</v>
      </c>
      <c r="AV146" s="43"/>
      <c r="AW146" s="43"/>
      <c r="AX146" s="43"/>
      <c r="AY146" s="43"/>
      <c r="AZ146" s="43"/>
      <c r="BA146" s="43"/>
      <c r="BB146" s="43"/>
    </row>
    <row r="147" spans="1:54">
      <c r="A147" s="18"/>
      <c r="B147" s="18" t="s">
        <v>542</v>
      </c>
      <c r="C147" s="18" t="s">
        <v>543</v>
      </c>
      <c r="D147" s="79" t="s">
        <v>423</v>
      </c>
      <c r="E147" s="140"/>
      <c r="F147" s="87"/>
      <c r="G147" s="87"/>
      <c r="H147" s="102">
        <f t="shared" si="13"/>
        <v>0</v>
      </c>
      <c r="I147" s="46">
        <f t="shared" si="12"/>
        <v>0</v>
      </c>
      <c r="J147" s="40" t="str">
        <f>IF(_xlfn.XLOOKUP(B147,'POP Limieten'!$B$2:$B$14,'POP Limieten'!$C$2:$C$14,"")="","",IF(H147&gt;_xlfn.XLOOKUP(B147,'POP Limieten'!$B$2:$B$14,'POP Limieten'!$C$2:$C$14,""),1,0))</f>
        <v/>
      </c>
      <c r="K147" s="46"/>
      <c r="L147" s="46"/>
      <c r="M147" s="46"/>
      <c r="N147" s="43"/>
      <c r="O147" s="43"/>
      <c r="P147" s="43"/>
      <c r="Q147" s="43"/>
      <c r="R147" s="43"/>
      <c r="S147" s="43"/>
      <c r="T147" s="43"/>
      <c r="U147" s="43"/>
      <c r="V147" s="43"/>
      <c r="W147" s="43"/>
      <c r="X147" s="43"/>
      <c r="Y147" s="43"/>
      <c r="Z147" s="43"/>
      <c r="AA147" s="43"/>
      <c r="AB147" s="43"/>
      <c r="AC147" s="43"/>
      <c r="AD147" s="43">
        <f>IF(I147&gt;$AD$6,I147,0)</f>
        <v>0</v>
      </c>
      <c r="AE147" s="43"/>
      <c r="AF147" s="43"/>
      <c r="AG147" s="43"/>
      <c r="AH147" s="43"/>
      <c r="AI147" s="43"/>
      <c r="AJ147" s="43"/>
      <c r="AK147" s="43"/>
      <c r="AL147" s="43"/>
      <c r="AM147" s="43"/>
      <c r="AN147" s="43"/>
      <c r="AO147" s="43"/>
      <c r="AP147" s="43"/>
      <c r="AQ147" s="43"/>
      <c r="AR147" s="43">
        <f t="shared" si="14"/>
        <v>0</v>
      </c>
      <c r="AS147" s="43">
        <f t="shared" si="10"/>
        <v>0</v>
      </c>
      <c r="AT147" s="43">
        <f t="shared" si="11"/>
        <v>0</v>
      </c>
      <c r="AU147" s="46">
        <f t="shared" si="15"/>
        <v>0</v>
      </c>
      <c r="AV147" s="43"/>
      <c r="AW147" s="43"/>
      <c r="AX147" s="43"/>
      <c r="AY147" s="43"/>
      <c r="AZ147" s="43"/>
      <c r="BA147" s="43"/>
      <c r="BB147" s="43"/>
    </row>
    <row r="148" spans="1:54">
      <c r="A148" s="18"/>
      <c r="B148" s="18" t="s">
        <v>544</v>
      </c>
      <c r="C148" s="18" t="s">
        <v>545</v>
      </c>
      <c r="D148" s="79">
        <v>302</v>
      </c>
      <c r="E148" s="140"/>
      <c r="F148" s="87"/>
      <c r="G148" s="87"/>
      <c r="H148" s="102">
        <f t="shared" si="13"/>
        <v>0</v>
      </c>
      <c r="I148" s="46">
        <f t="shared" si="12"/>
        <v>0</v>
      </c>
      <c r="J148" s="40" t="str">
        <f>IF(_xlfn.XLOOKUP(B148,'POP Limieten'!$B$2:$B$14,'POP Limieten'!$C$2:$C$14,"")="","",IF(H148&gt;_xlfn.XLOOKUP(B148,'POP Limieten'!$B$2:$B$14,'POP Limieten'!$C$2:$C$14,""),1,0))</f>
        <v/>
      </c>
      <c r="K148" s="46"/>
      <c r="L148" s="46"/>
      <c r="M148" s="46"/>
      <c r="N148" s="43"/>
      <c r="O148" s="43"/>
      <c r="P148" s="43"/>
      <c r="Q148" s="43"/>
      <c r="R148" s="43"/>
      <c r="S148" s="43"/>
      <c r="T148" s="43"/>
      <c r="U148" s="43"/>
      <c r="V148" s="43"/>
      <c r="W148" s="43"/>
      <c r="X148" s="43"/>
      <c r="Y148" s="43"/>
      <c r="Z148" s="43"/>
      <c r="AA148" s="43"/>
      <c r="AB148" s="43"/>
      <c r="AC148" s="43"/>
      <c r="AD148" s="43">
        <f>IF(I148&gt;$AD$6,I148,0)</f>
        <v>0</v>
      </c>
      <c r="AE148" s="43"/>
      <c r="AF148" s="43"/>
      <c r="AG148" s="43"/>
      <c r="AH148" s="43"/>
      <c r="AI148" s="43"/>
      <c r="AJ148" s="43"/>
      <c r="AK148" s="43"/>
      <c r="AL148" s="43"/>
      <c r="AM148" s="43"/>
      <c r="AN148" s="43"/>
      <c r="AO148" s="43"/>
      <c r="AP148" s="43"/>
      <c r="AQ148" s="43"/>
      <c r="AR148" s="43"/>
      <c r="AS148" s="43"/>
      <c r="AT148" s="43"/>
      <c r="AU148" s="46"/>
      <c r="AV148" s="43"/>
      <c r="AW148" s="43"/>
      <c r="AX148" s="43"/>
      <c r="AY148" s="43"/>
      <c r="AZ148" s="43"/>
      <c r="BA148" s="43"/>
      <c r="BB148" s="43"/>
    </row>
    <row r="149" spans="1:54">
      <c r="A149" s="17" t="s">
        <v>546</v>
      </c>
      <c r="B149" s="18" t="s">
        <v>547</v>
      </c>
      <c r="C149" s="18" t="s">
        <v>548</v>
      </c>
      <c r="D149" s="48" t="s">
        <v>549</v>
      </c>
      <c r="E149" s="140"/>
      <c r="F149" s="87"/>
      <c r="G149" s="87"/>
      <c r="H149" s="102">
        <f t="shared" si="13"/>
        <v>0</v>
      </c>
      <c r="I149" s="46">
        <f t="shared" si="12"/>
        <v>0</v>
      </c>
      <c r="J149" s="40" t="str">
        <f>IF(_xlfn.XLOOKUP(B149,'POP Limieten'!$B$2:$B$14,'POP Limieten'!$C$2:$C$14,"")="","",IF(H149&gt;_xlfn.XLOOKUP(B149,'POP Limieten'!$B$2:$B$14,'POP Limieten'!$C$2:$C$14,""),1,0))</f>
        <v/>
      </c>
      <c r="K149" s="46"/>
      <c r="L149" s="46"/>
      <c r="M149" s="46"/>
      <c r="N149" s="43">
        <f>I149</f>
        <v>0</v>
      </c>
      <c r="O149" s="43"/>
      <c r="P149" s="43"/>
      <c r="Q149" s="43"/>
      <c r="R149" s="43"/>
      <c r="S149" s="43"/>
      <c r="T149" s="43"/>
      <c r="U149" s="43"/>
      <c r="V149" s="43"/>
      <c r="W149" s="43">
        <f>IF(I149&gt;$W$6,I149,0)</f>
        <v>0</v>
      </c>
      <c r="X149" s="43">
        <f>IF(I149&gt;$X$6,I149,0)</f>
        <v>0</v>
      </c>
      <c r="Y149" s="43"/>
      <c r="Z149" s="43"/>
      <c r="AA149" s="43"/>
      <c r="AB149" s="43"/>
      <c r="AC149" s="43"/>
      <c r="AD149" s="43"/>
      <c r="AE149" s="43"/>
      <c r="AF149" s="43"/>
      <c r="AG149" s="43"/>
      <c r="AH149" s="43"/>
      <c r="AI149" s="43"/>
      <c r="AJ149" s="43"/>
      <c r="AK149" s="43"/>
      <c r="AL149" s="43"/>
      <c r="AM149" s="43"/>
      <c r="AN149" s="43">
        <f>N149</f>
        <v>0</v>
      </c>
      <c r="AO149" s="43"/>
      <c r="AP149" s="43"/>
      <c r="AQ149" s="43"/>
      <c r="AR149" s="43">
        <f t="shared" si="14"/>
        <v>0</v>
      </c>
      <c r="AS149" s="43">
        <f t="shared" si="10"/>
        <v>0</v>
      </c>
      <c r="AT149" s="43">
        <f t="shared" si="11"/>
        <v>0</v>
      </c>
      <c r="AU149" s="46">
        <f t="shared" si="15"/>
        <v>0</v>
      </c>
      <c r="AV149" s="43"/>
      <c r="AW149" s="43"/>
      <c r="AX149" s="43"/>
      <c r="AY149" s="43"/>
      <c r="AZ149" s="43"/>
      <c r="BA149" s="43"/>
      <c r="BB149" s="43"/>
    </row>
    <row r="150" spans="1:54">
      <c r="A150" s="17"/>
      <c r="B150" s="18" t="s">
        <v>550</v>
      </c>
      <c r="C150" s="18" t="s">
        <v>551</v>
      </c>
      <c r="D150" s="19" t="s">
        <v>552</v>
      </c>
      <c r="E150" s="140"/>
      <c r="F150" s="87"/>
      <c r="G150" s="87"/>
      <c r="H150" s="102">
        <f t="shared" si="13"/>
        <v>0</v>
      </c>
      <c r="I150" s="46">
        <f t="shared" si="12"/>
        <v>0</v>
      </c>
      <c r="J150" s="40" t="str">
        <f>IF(_xlfn.XLOOKUP(B150,'POP Limieten'!$B$2:$B$14,'POP Limieten'!$C$2:$C$14,"")="","",IF(H150&gt;_xlfn.XLOOKUP(B150,'POP Limieten'!$B$2:$B$14,'POP Limieten'!$C$2:$C$14,""),1,0))</f>
        <v/>
      </c>
      <c r="K150" s="46"/>
      <c r="L150" s="46"/>
      <c r="M150" s="46"/>
      <c r="N150" s="43">
        <f>I150</f>
        <v>0</v>
      </c>
      <c r="O150" s="43"/>
      <c r="P150" s="43"/>
      <c r="Q150" s="43"/>
      <c r="R150" s="43"/>
      <c r="S150" s="43"/>
      <c r="T150" s="43"/>
      <c r="U150" s="43"/>
      <c r="V150" s="43"/>
      <c r="W150" s="43"/>
      <c r="X150" s="43">
        <f>IF(I150&gt;$X$6,I150,0)</f>
        <v>0</v>
      </c>
      <c r="Y150" s="43"/>
      <c r="Z150" s="43"/>
      <c r="AA150" s="43"/>
      <c r="AB150" s="43"/>
      <c r="AC150" s="43"/>
      <c r="AD150" s="43"/>
      <c r="AE150" s="43"/>
      <c r="AF150" s="43"/>
      <c r="AG150" s="43"/>
      <c r="AH150" s="43"/>
      <c r="AI150" s="43"/>
      <c r="AJ150" s="43"/>
      <c r="AK150" s="43"/>
      <c r="AL150" s="43"/>
      <c r="AM150" s="43"/>
      <c r="AN150" s="43"/>
      <c r="AO150" s="43"/>
      <c r="AP150" s="43"/>
      <c r="AQ150" s="43"/>
      <c r="AR150" s="43">
        <f t="shared" si="14"/>
        <v>0</v>
      </c>
      <c r="AS150" s="43">
        <f t="shared" si="10"/>
        <v>0</v>
      </c>
      <c r="AT150" s="43">
        <f t="shared" si="11"/>
        <v>0</v>
      </c>
      <c r="AU150" s="46">
        <f t="shared" si="15"/>
        <v>0</v>
      </c>
      <c r="AV150" s="43"/>
      <c r="AW150" s="43"/>
      <c r="AX150" s="43"/>
      <c r="AY150" s="43"/>
      <c r="AZ150" s="43"/>
      <c r="BA150" s="43"/>
      <c r="BB150" s="43"/>
    </row>
    <row r="151" spans="1:54">
      <c r="A151" s="96"/>
      <c r="B151" s="18" t="s">
        <v>553</v>
      </c>
      <c r="C151" s="18" t="s">
        <v>554</v>
      </c>
      <c r="D151" s="19" t="s">
        <v>555</v>
      </c>
      <c r="E151" s="140"/>
      <c r="F151" s="87"/>
      <c r="G151" s="87"/>
      <c r="H151" s="102">
        <f t="shared" si="13"/>
        <v>0</v>
      </c>
      <c r="I151" s="46">
        <f t="shared" si="12"/>
        <v>0</v>
      </c>
      <c r="J151" s="40" t="str">
        <f>IF(_xlfn.XLOOKUP(B151,'POP Limieten'!$B$2:$B$14,'POP Limieten'!$C$2:$C$14,"")="","",IF(H151&gt;_xlfn.XLOOKUP(B151,'POP Limieten'!$B$2:$B$14,'POP Limieten'!$C$2:$C$14,""),1,0))</f>
        <v/>
      </c>
      <c r="K151" s="46"/>
      <c r="L151" s="46"/>
      <c r="M151" s="46"/>
      <c r="N151" s="43"/>
      <c r="O151" s="43"/>
      <c r="P151" s="43"/>
      <c r="Q151" s="43"/>
      <c r="R151" s="43"/>
      <c r="S151" s="43"/>
      <c r="T151" s="43"/>
      <c r="U151" s="43"/>
      <c r="V151" s="43"/>
      <c r="W151" s="43">
        <f>IF(I151&gt;$W$6,I151,0)</f>
        <v>0</v>
      </c>
      <c r="X151" s="43"/>
      <c r="Y151" s="43"/>
      <c r="Z151" s="43"/>
      <c r="AA151" s="43"/>
      <c r="AB151" s="43"/>
      <c r="AC151" s="43"/>
      <c r="AD151" s="43"/>
      <c r="AE151" s="43"/>
      <c r="AF151" s="43"/>
      <c r="AG151" s="43"/>
      <c r="AH151" s="43"/>
      <c r="AI151" s="43"/>
      <c r="AJ151" s="43"/>
      <c r="AK151" s="43"/>
      <c r="AL151" s="43"/>
      <c r="AM151" s="43"/>
      <c r="AN151" s="43">
        <f>I151</f>
        <v>0</v>
      </c>
      <c r="AO151" s="43"/>
      <c r="AP151" s="43"/>
      <c r="AQ151" s="43"/>
      <c r="AR151" s="43">
        <f t="shared" si="14"/>
        <v>0</v>
      </c>
      <c r="AS151" s="43">
        <f>I151</f>
        <v>0</v>
      </c>
      <c r="AT151" s="43">
        <f>I151</f>
        <v>0</v>
      </c>
      <c r="AU151" s="46">
        <f t="shared" si="15"/>
        <v>0</v>
      </c>
      <c r="AV151" s="43"/>
      <c r="AW151" s="43"/>
      <c r="AX151" s="43"/>
      <c r="AY151" s="43"/>
      <c r="AZ151" s="43"/>
      <c r="BA151" s="43"/>
      <c r="BB151" s="43"/>
    </row>
    <row r="152" spans="1:54" ht="28.5">
      <c r="A152" s="17" t="s">
        <v>556</v>
      </c>
      <c r="B152" s="18" t="s">
        <v>557</v>
      </c>
      <c r="C152" s="18" t="s">
        <v>558</v>
      </c>
      <c r="D152" s="51" t="s">
        <v>268</v>
      </c>
      <c r="E152" s="140"/>
      <c r="F152" s="87"/>
      <c r="G152" s="87"/>
      <c r="H152" s="102">
        <f t="shared" si="13"/>
        <v>0</v>
      </c>
      <c r="I152" s="46">
        <f t="shared" si="12"/>
        <v>0</v>
      </c>
      <c r="J152" s="40" t="str">
        <f>IF(_xlfn.XLOOKUP(B152,'POP Limieten'!$B$2:$B$14,'POP Limieten'!$C$2:$C$14,"")="","",IF(H152&gt;_xlfn.XLOOKUP(B152,'POP Limieten'!$B$2:$B$14,'POP Limieten'!$C$2:$C$14,""),1,0))</f>
        <v/>
      </c>
      <c r="K152" s="46"/>
      <c r="L152" s="46"/>
      <c r="M152" s="46"/>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c r="AZ152" s="43"/>
      <c r="BA152" s="43"/>
      <c r="BB152" s="43"/>
    </row>
    <row r="153" spans="1:54">
      <c r="A153" s="17" t="s">
        <v>559</v>
      </c>
      <c r="B153" s="18" t="s">
        <v>560</v>
      </c>
      <c r="C153" s="18" t="s">
        <v>561</v>
      </c>
      <c r="D153" s="19" t="s">
        <v>562</v>
      </c>
      <c r="E153" s="140"/>
      <c r="F153" s="87"/>
      <c r="G153" s="87"/>
      <c r="H153" s="102">
        <f t="shared" si="13"/>
        <v>0</v>
      </c>
      <c r="I153" s="46">
        <f t="shared" si="12"/>
        <v>0</v>
      </c>
      <c r="J153" s="40" t="str">
        <f>IF(_xlfn.XLOOKUP(B153,'POP Limieten'!$B$2:$B$14,'POP Limieten'!$C$2:$C$14,"")="","",IF(H153&gt;_xlfn.XLOOKUP(B153,'POP Limieten'!$B$2:$B$14,'POP Limieten'!$C$2:$C$14,""),1,0))</f>
        <v/>
      </c>
      <c r="K153" s="46"/>
      <c r="L153" s="46"/>
      <c r="M153" s="46"/>
      <c r="N153" s="43">
        <f t="shared" ref="N153:N158" si="16">I153</f>
        <v>0</v>
      </c>
      <c r="O153" s="43"/>
      <c r="P153" s="43"/>
      <c r="Q153" s="43">
        <f>IF(I153&gt;$Q$6,I153,0)</f>
        <v>0</v>
      </c>
      <c r="R153" s="43"/>
      <c r="S153" s="43">
        <f>I153</f>
        <v>0</v>
      </c>
      <c r="T153" s="43"/>
      <c r="U153" s="43">
        <f>I153</f>
        <v>0</v>
      </c>
      <c r="V153" s="43"/>
      <c r="W153" s="43"/>
      <c r="X153" s="43"/>
      <c r="Y153" s="43"/>
      <c r="Z153" s="43"/>
      <c r="AA153" s="43"/>
      <c r="AB153" s="43"/>
      <c r="AC153" s="43"/>
      <c r="AD153" s="43"/>
      <c r="AE153" s="43"/>
      <c r="AF153" s="43"/>
      <c r="AG153" s="43"/>
      <c r="AH153" s="43"/>
      <c r="AI153" s="43"/>
      <c r="AJ153" s="43"/>
      <c r="AK153" s="43">
        <f>I153</f>
        <v>0</v>
      </c>
      <c r="AL153" s="43"/>
      <c r="AM153" s="43"/>
      <c r="AN153" s="43"/>
      <c r="AO153" s="43"/>
      <c r="AP153" s="43"/>
      <c r="AQ153" s="43"/>
      <c r="AR153" s="43"/>
      <c r="AS153" s="43">
        <f>I153</f>
        <v>0</v>
      </c>
      <c r="AT153" s="43">
        <f>I153</f>
        <v>0</v>
      </c>
      <c r="AU153" s="43"/>
      <c r="AV153" s="43">
        <f>IF(I153&gt;$AV$6,I153,0)</f>
        <v>0</v>
      </c>
      <c r="AW153" s="43"/>
      <c r="AX153" s="43"/>
      <c r="AY153" s="43"/>
      <c r="AZ153" s="43"/>
      <c r="BA153" s="43"/>
      <c r="BB153" s="43"/>
    </row>
    <row r="154" spans="1:54">
      <c r="A154" s="17"/>
      <c r="B154" s="18" t="s">
        <v>563</v>
      </c>
      <c r="C154" s="18" t="s">
        <v>564</v>
      </c>
      <c r="D154" s="19" t="s">
        <v>565</v>
      </c>
      <c r="E154" s="140"/>
      <c r="F154" s="87"/>
      <c r="G154" s="87"/>
      <c r="H154" s="102">
        <f t="shared" si="13"/>
        <v>0</v>
      </c>
      <c r="I154" s="46">
        <f t="shared" si="12"/>
        <v>0</v>
      </c>
      <c r="J154" s="40" t="str">
        <f>IF(_xlfn.XLOOKUP(B154,'POP Limieten'!$B$2:$B$14,'POP Limieten'!$C$2:$C$14,"")="","",IF(H154&gt;_xlfn.XLOOKUP(B154,'POP Limieten'!$B$2:$B$14,'POP Limieten'!$C$2:$C$14,""),1,0))</f>
        <v/>
      </c>
      <c r="K154" s="46"/>
      <c r="L154" s="46"/>
      <c r="M154" s="46"/>
      <c r="N154" s="43">
        <f t="shared" si="16"/>
        <v>0</v>
      </c>
      <c r="O154" s="43"/>
      <c r="P154" s="43"/>
      <c r="Q154" s="43">
        <f>IF(I154&gt;$Q$6,I154,0)</f>
        <v>0</v>
      </c>
      <c r="R154" s="43"/>
      <c r="S154" s="43"/>
      <c r="T154" s="43"/>
      <c r="U154" s="43">
        <f>I154</f>
        <v>0</v>
      </c>
      <c r="V154" s="43"/>
      <c r="W154" s="43"/>
      <c r="X154" s="43"/>
      <c r="Y154" s="43"/>
      <c r="Z154" s="43"/>
      <c r="AA154" s="43"/>
      <c r="AB154" s="43"/>
      <c r="AC154" s="43"/>
      <c r="AD154" s="43"/>
      <c r="AE154" s="43"/>
      <c r="AF154" s="43"/>
      <c r="AG154" s="43"/>
      <c r="AH154" s="43"/>
      <c r="AI154" s="43"/>
      <c r="AJ154" s="43"/>
      <c r="AK154" s="43"/>
      <c r="AL154" s="43"/>
      <c r="AM154" s="43"/>
      <c r="AN154" s="43"/>
      <c r="AO154" s="43"/>
      <c r="AP154" s="43"/>
      <c r="AQ154" s="43"/>
      <c r="AR154" s="43">
        <f>IF(I154&gt;$AR$6,I154,0)</f>
        <v>0</v>
      </c>
      <c r="AS154" s="43">
        <f>I154</f>
        <v>0</v>
      </c>
      <c r="AT154" s="43">
        <f>I154</f>
        <v>0</v>
      </c>
      <c r="AU154" s="46">
        <f>IF(I154&gt;$AU$6,I154,0)</f>
        <v>0</v>
      </c>
      <c r="AV154" s="43"/>
      <c r="AW154" s="43"/>
      <c r="AX154" s="43"/>
      <c r="AY154" s="43"/>
      <c r="AZ154" s="43"/>
      <c r="BA154" s="43"/>
      <c r="BB154" s="43"/>
    </row>
    <row r="155" spans="1:54">
      <c r="A155" s="17"/>
      <c r="B155" s="18" t="s">
        <v>566</v>
      </c>
      <c r="C155" s="18" t="s">
        <v>567</v>
      </c>
      <c r="D155" s="19" t="s">
        <v>565</v>
      </c>
      <c r="E155" s="140"/>
      <c r="F155" s="87"/>
      <c r="G155" s="87"/>
      <c r="H155" s="102">
        <f t="shared" si="13"/>
        <v>0</v>
      </c>
      <c r="I155" s="46">
        <f t="shared" si="12"/>
        <v>0</v>
      </c>
      <c r="J155" s="40" t="str">
        <f>IF(_xlfn.XLOOKUP(B155,'POP Limieten'!$B$2:$B$14,'POP Limieten'!$C$2:$C$14,"")="","",IF(H155&gt;_xlfn.XLOOKUP(B155,'POP Limieten'!$B$2:$B$14,'POP Limieten'!$C$2:$C$14,""),1,0))</f>
        <v/>
      </c>
      <c r="K155" s="46"/>
      <c r="L155" s="46"/>
      <c r="M155" s="46"/>
      <c r="N155" s="43">
        <f t="shared" si="16"/>
        <v>0</v>
      </c>
      <c r="O155" s="43"/>
      <c r="P155" s="43"/>
      <c r="Q155" s="43">
        <f>IF(I155&gt;$Q$6,I155,0)</f>
        <v>0</v>
      </c>
      <c r="R155" s="43"/>
      <c r="S155" s="43"/>
      <c r="T155" s="43"/>
      <c r="U155" s="43">
        <f>I155</f>
        <v>0</v>
      </c>
      <c r="V155" s="43"/>
      <c r="W155" s="43"/>
      <c r="X155" s="43"/>
      <c r="Y155" s="43"/>
      <c r="Z155" s="43"/>
      <c r="AA155" s="43"/>
      <c r="AB155" s="43"/>
      <c r="AC155" s="43"/>
      <c r="AD155" s="43"/>
      <c r="AE155" s="43"/>
      <c r="AF155" s="43"/>
      <c r="AG155" s="43"/>
      <c r="AH155" s="43"/>
      <c r="AI155" s="43"/>
      <c r="AJ155" s="43"/>
      <c r="AK155" s="43"/>
      <c r="AL155" s="43"/>
      <c r="AM155" s="43"/>
      <c r="AN155" s="43"/>
      <c r="AO155" s="43"/>
      <c r="AP155" s="43"/>
      <c r="AQ155" s="43"/>
      <c r="AR155" s="43">
        <f>IF(I155&gt;$AR$6,I155,0)</f>
        <v>0</v>
      </c>
      <c r="AS155" s="43">
        <f>I155</f>
        <v>0</v>
      </c>
      <c r="AT155" s="43">
        <f>I155</f>
        <v>0</v>
      </c>
      <c r="AU155" s="46">
        <f>IF(I155&gt;$AU$6,I155,0)</f>
        <v>0</v>
      </c>
      <c r="AV155" s="43"/>
      <c r="AW155" s="43"/>
      <c r="AX155" s="43"/>
      <c r="AY155" s="43"/>
      <c r="AZ155" s="43"/>
      <c r="BA155" s="43"/>
      <c r="BB155" s="43"/>
    </row>
    <row r="156" spans="1:54">
      <c r="A156" s="97" t="s">
        <v>568</v>
      </c>
      <c r="B156" s="98" t="s">
        <v>569</v>
      </c>
      <c r="C156" s="18" t="s">
        <v>570</v>
      </c>
      <c r="D156" s="55" t="s">
        <v>571</v>
      </c>
      <c r="E156" s="140"/>
      <c r="F156" s="87"/>
      <c r="G156" s="87"/>
      <c r="H156" s="102">
        <f t="shared" si="13"/>
        <v>0</v>
      </c>
      <c r="I156" s="46">
        <f t="shared" si="12"/>
        <v>0</v>
      </c>
      <c r="J156" s="40" t="str">
        <f>IF(_xlfn.XLOOKUP(B156,'POP Limieten'!$B$2:$B$14,'POP Limieten'!$C$2:$C$14,"")="","",IF(H156&gt;_xlfn.XLOOKUP(B156,'POP Limieten'!$B$2:$B$14,'POP Limieten'!$C$2:$C$14,""),1,0))</f>
        <v/>
      </c>
      <c r="K156" s="46"/>
      <c r="L156" s="46"/>
      <c r="M156" s="46"/>
      <c r="N156" s="43">
        <f t="shared" si="16"/>
        <v>0</v>
      </c>
      <c r="O156" s="43"/>
      <c r="P156" s="43"/>
      <c r="Q156" s="43">
        <f>IF(I156&gt;$Q$6,I156,0)</f>
        <v>0</v>
      </c>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c r="AZ156" s="43"/>
      <c r="BA156" s="43"/>
      <c r="BB156" s="43"/>
    </row>
    <row r="157" spans="1:54">
      <c r="A157" s="17"/>
      <c r="B157" s="98" t="s">
        <v>572</v>
      </c>
      <c r="C157" s="18" t="s">
        <v>573</v>
      </c>
      <c r="D157" s="19" t="s">
        <v>574</v>
      </c>
      <c r="E157" s="140"/>
      <c r="F157" s="87"/>
      <c r="G157" s="87"/>
      <c r="H157" s="102">
        <f t="shared" si="13"/>
        <v>0</v>
      </c>
      <c r="I157" s="46">
        <f t="shared" si="12"/>
        <v>0</v>
      </c>
      <c r="J157" s="40" t="str">
        <f>IF(_xlfn.XLOOKUP(B157,'POP Limieten'!$B$2:$B$14,'POP Limieten'!$C$2:$C$14,"")="","",IF(H157&gt;_xlfn.XLOOKUP(B157,'POP Limieten'!$B$2:$B$14,'POP Limieten'!$C$2:$C$14,""),1,0))</f>
        <v/>
      </c>
      <c r="K157" s="46"/>
      <c r="L157" s="46"/>
      <c r="M157" s="46"/>
      <c r="N157" s="43">
        <f t="shared" si="16"/>
        <v>0</v>
      </c>
      <c r="O157" s="43"/>
      <c r="P157" s="43"/>
      <c r="Q157" s="43">
        <f>IF(I157&gt;$Q$6,I157,0)</f>
        <v>0</v>
      </c>
      <c r="R157" s="43"/>
      <c r="S157" s="43"/>
      <c r="T157" s="43">
        <f>I157</f>
        <v>0</v>
      </c>
      <c r="U157" s="43"/>
      <c r="V157" s="43"/>
      <c r="W157" s="43"/>
      <c r="X157" s="43"/>
      <c r="Y157" s="43"/>
      <c r="Z157" s="43"/>
      <c r="AA157" s="43"/>
      <c r="AB157" s="43"/>
      <c r="AC157" s="43">
        <f>IF(I157&gt;$AC$6,I157,0)</f>
        <v>0</v>
      </c>
      <c r="AD157" s="43"/>
      <c r="AE157" s="43"/>
      <c r="AF157" s="43"/>
      <c r="AG157" s="43"/>
      <c r="AH157" s="43"/>
      <c r="AI157" s="43"/>
      <c r="AJ157" s="43"/>
      <c r="AK157" s="43"/>
      <c r="AL157" s="43"/>
      <c r="AM157" s="43"/>
      <c r="AN157" s="43"/>
      <c r="AO157" s="43"/>
      <c r="AP157" s="43"/>
      <c r="AQ157" s="43"/>
      <c r="AR157" s="43"/>
      <c r="AS157" s="43">
        <f>I157</f>
        <v>0</v>
      </c>
      <c r="AT157" s="43">
        <f>I157</f>
        <v>0</v>
      </c>
      <c r="AU157" s="43"/>
      <c r="AV157" s="43">
        <f>IF(I157&gt;$AV$6,I157,0)</f>
        <v>0</v>
      </c>
      <c r="AW157" s="43"/>
      <c r="AX157" s="43"/>
      <c r="AY157" s="43"/>
      <c r="AZ157" s="43"/>
      <c r="BA157" s="43"/>
      <c r="BB157" s="43"/>
    </row>
    <row r="158" spans="1:54">
      <c r="A158" s="17"/>
      <c r="B158" s="98" t="s">
        <v>575</v>
      </c>
      <c r="C158" s="18" t="s">
        <v>576</v>
      </c>
      <c r="D158" s="19" t="s">
        <v>577</v>
      </c>
      <c r="E158" s="140"/>
      <c r="F158" s="87"/>
      <c r="G158" s="87"/>
      <c r="H158" s="102">
        <f t="shared" si="13"/>
        <v>0</v>
      </c>
      <c r="I158" s="46">
        <f t="shared" si="12"/>
        <v>0</v>
      </c>
      <c r="J158" s="40" t="str">
        <f>IF(_xlfn.XLOOKUP(B158,'POP Limieten'!$B$2:$B$14,'POP Limieten'!$C$2:$C$14,"")="","",IF(H158&gt;_xlfn.XLOOKUP(B158,'POP Limieten'!$B$2:$B$14,'POP Limieten'!$C$2:$C$14,""),1,0))</f>
        <v/>
      </c>
      <c r="K158" s="46"/>
      <c r="L158" s="46"/>
      <c r="M158" s="46"/>
      <c r="N158" s="43">
        <f t="shared" si="16"/>
        <v>0</v>
      </c>
      <c r="O158" s="43"/>
      <c r="P158" s="43"/>
      <c r="Q158" s="43"/>
      <c r="R158" s="43"/>
      <c r="S158" s="43"/>
      <c r="T158" s="43">
        <f>I158</f>
        <v>0</v>
      </c>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c r="AQ158" s="43"/>
      <c r="AR158" s="43"/>
      <c r="AS158" s="43">
        <f>I158</f>
        <v>0</v>
      </c>
      <c r="AT158" s="43">
        <f>I158</f>
        <v>0</v>
      </c>
      <c r="AU158" s="43"/>
      <c r="AV158" s="43">
        <f>IF(I158&gt;$AV$6,I158,0)</f>
        <v>0</v>
      </c>
      <c r="AW158" s="43"/>
      <c r="AX158" s="43"/>
      <c r="AY158" s="43"/>
      <c r="AZ158" s="43"/>
      <c r="BA158" s="43"/>
      <c r="BB158" s="43"/>
    </row>
    <row r="159" spans="1:54">
      <c r="A159" s="17" t="s">
        <v>578</v>
      </c>
      <c r="B159" s="18" t="s">
        <v>579</v>
      </c>
      <c r="C159" s="18" t="s">
        <v>580</v>
      </c>
      <c r="D159" s="19" t="s">
        <v>581</v>
      </c>
      <c r="E159" s="140"/>
      <c r="F159" s="87"/>
      <c r="G159" s="87"/>
      <c r="H159" s="102">
        <f t="shared" si="13"/>
        <v>0</v>
      </c>
      <c r="I159" s="46">
        <f t="shared" si="12"/>
        <v>0</v>
      </c>
      <c r="J159" s="40" t="str">
        <f>IF(_xlfn.XLOOKUP(B159,'POP Limieten'!$B$2:$B$14,'POP Limieten'!$C$2:$C$14,"")="","",IF(H159&gt;_xlfn.XLOOKUP(B159,'POP Limieten'!$B$2:$B$14,'POP Limieten'!$C$2:$C$14,""),1,0))</f>
        <v/>
      </c>
      <c r="K159" s="46"/>
      <c r="L159" s="46"/>
      <c r="M159" s="46"/>
      <c r="N159" s="43"/>
      <c r="O159" s="43">
        <f>IF(I159&gt;$O$6,I159,0)</f>
        <v>0</v>
      </c>
      <c r="P159" s="43"/>
      <c r="Q159" s="43"/>
      <c r="R159" s="43"/>
      <c r="S159" s="43">
        <f>I159</f>
        <v>0</v>
      </c>
      <c r="T159" s="43"/>
      <c r="U159" s="43"/>
      <c r="V159" s="43"/>
      <c r="W159" s="43"/>
      <c r="X159" s="43"/>
      <c r="Y159" s="43"/>
      <c r="Z159" s="43">
        <f>IF(I159&gt;$Z$6,I159,0)</f>
        <v>0</v>
      </c>
      <c r="AA159" s="43">
        <f>IF(I159&gt;$AA$6,I159,0)</f>
        <v>0</v>
      </c>
      <c r="AB159" s="43">
        <f>IF(I159&gt;$AB$6,I159,0)</f>
        <v>0</v>
      </c>
      <c r="AC159" s="43"/>
      <c r="AD159" s="43"/>
      <c r="AE159" s="43"/>
      <c r="AF159" s="43"/>
      <c r="AG159" s="43"/>
      <c r="AH159" s="43">
        <f>IF(I159&gt;$AH$6,I159,0)</f>
        <v>0</v>
      </c>
      <c r="AI159" s="43"/>
      <c r="AJ159" s="43"/>
      <c r="AK159" s="43"/>
      <c r="AL159" s="43"/>
      <c r="AM159" s="43">
        <f>I159</f>
        <v>0</v>
      </c>
      <c r="AN159" s="43"/>
      <c r="AO159" s="43"/>
      <c r="AP159" s="43"/>
      <c r="AQ159" s="43"/>
      <c r="AR159" s="43"/>
      <c r="AS159" s="43"/>
      <c r="AT159" s="43"/>
      <c r="AU159" s="43"/>
      <c r="AV159" s="43"/>
      <c r="AW159" s="43"/>
      <c r="AX159" s="43"/>
      <c r="AY159" s="43"/>
      <c r="AZ159" s="43"/>
      <c r="BA159" s="43"/>
      <c r="BB159" s="43"/>
    </row>
    <row r="160" spans="1:54">
      <c r="A160" s="17"/>
      <c r="B160" s="18" t="s">
        <v>582</v>
      </c>
      <c r="C160" s="18" t="s">
        <v>583</v>
      </c>
      <c r="D160" s="19" t="s">
        <v>584</v>
      </c>
      <c r="E160" s="140"/>
      <c r="F160" s="87"/>
      <c r="G160" s="87"/>
      <c r="H160" s="102">
        <f t="shared" si="13"/>
        <v>0</v>
      </c>
      <c r="I160" s="46">
        <f t="shared" si="12"/>
        <v>0</v>
      </c>
      <c r="J160" s="40" t="str">
        <f>IF(_xlfn.XLOOKUP(B160,'POP Limieten'!$B$2:$B$14,'POP Limieten'!$C$2:$C$14,"")="","",IF(H160&gt;_xlfn.XLOOKUP(B160,'POP Limieten'!$B$2:$B$14,'POP Limieten'!$C$2:$C$14,""),1,0))</f>
        <v/>
      </c>
      <c r="K160" s="46"/>
      <c r="L160" s="46"/>
      <c r="M160" s="46"/>
      <c r="N160" s="43"/>
      <c r="O160" s="43">
        <f>IF(I160&gt;$O$6,I160,0)</f>
        <v>0</v>
      </c>
      <c r="P160" s="43"/>
      <c r="Q160" s="43"/>
      <c r="R160" s="43"/>
      <c r="S160" s="43"/>
      <c r="T160" s="43"/>
      <c r="U160" s="43"/>
      <c r="V160" s="43"/>
      <c r="W160" s="43"/>
      <c r="X160" s="43"/>
      <c r="Y160" s="43"/>
      <c r="Z160" s="43"/>
      <c r="AA160" s="43">
        <f>IF(I160&gt;$AA$6,I160,0)</f>
        <v>0</v>
      </c>
      <c r="AB160" s="43">
        <f>IF(I160&gt;$AB$6,I160,0)</f>
        <v>0</v>
      </c>
      <c r="AC160" s="43"/>
      <c r="AD160" s="43"/>
      <c r="AE160" s="43"/>
      <c r="AF160" s="43"/>
      <c r="AG160" s="43"/>
      <c r="AH160" s="43">
        <f>IF(I160&gt;$AH$6,I160,0)</f>
        <v>0</v>
      </c>
      <c r="AI160" s="43"/>
      <c r="AJ160" s="43"/>
      <c r="AK160" s="43"/>
      <c r="AL160" s="43"/>
      <c r="AM160" s="43"/>
      <c r="AN160" s="43"/>
      <c r="AO160" s="43"/>
      <c r="AP160" s="43"/>
      <c r="AQ160" s="43"/>
      <c r="AR160" s="43"/>
      <c r="AS160" s="43"/>
      <c r="AT160" s="43"/>
      <c r="AU160" s="43"/>
      <c r="AV160" s="43"/>
      <c r="AW160" s="43"/>
      <c r="AX160" s="43"/>
      <c r="AY160" s="43"/>
      <c r="AZ160" s="43"/>
      <c r="BA160" s="43"/>
      <c r="BB160" s="43"/>
    </row>
    <row r="161" spans="1:54">
      <c r="A161" s="99" t="s">
        <v>585</v>
      </c>
      <c r="B161" s="100" t="s">
        <v>586</v>
      </c>
      <c r="C161" s="18" t="s">
        <v>587</v>
      </c>
      <c r="D161" s="19" t="s">
        <v>588</v>
      </c>
      <c r="E161" s="140"/>
      <c r="F161" s="87"/>
      <c r="G161" s="87"/>
      <c r="H161" s="102">
        <f t="shared" si="13"/>
        <v>0</v>
      </c>
      <c r="I161" s="46">
        <f t="shared" si="12"/>
        <v>0</v>
      </c>
      <c r="J161" s="40" t="str">
        <f>IF(_xlfn.XLOOKUP(B161,'POP Limieten'!$B$2:$B$14,'POP Limieten'!$C$2:$C$14,"")="","",IF(H161&gt;_xlfn.XLOOKUP(B161,'POP Limieten'!$B$2:$B$14,'POP Limieten'!$C$2:$C$14,""),1,0))</f>
        <v/>
      </c>
      <c r="K161" s="46"/>
      <c r="L161" s="46"/>
      <c r="M161" s="46"/>
      <c r="N161" s="43"/>
      <c r="O161" s="43"/>
      <c r="P161" s="43"/>
      <c r="Q161" s="43">
        <f>IF(I161&gt;$Q$6,I161,0)</f>
        <v>0</v>
      </c>
      <c r="R161" s="43"/>
      <c r="S161" s="43"/>
      <c r="T161" s="43"/>
      <c r="U161" s="43"/>
      <c r="V161" s="43"/>
      <c r="W161" s="43"/>
      <c r="X161" s="43"/>
      <c r="Y161" s="43"/>
      <c r="Z161" s="43"/>
      <c r="AA161" s="43"/>
      <c r="AB161" s="43"/>
      <c r="AC161" s="43"/>
      <c r="AD161" s="43">
        <f>IF(I161&gt;$AD$6,I161,0)</f>
        <v>0</v>
      </c>
      <c r="AE161" s="43"/>
      <c r="AF161" s="43"/>
      <c r="AG161" s="43">
        <f>I161</f>
        <v>0</v>
      </c>
      <c r="AH161" s="43"/>
      <c r="AI161" s="43"/>
      <c r="AJ161" s="43"/>
      <c r="AK161" s="43"/>
      <c r="AL161" s="43"/>
      <c r="AM161" s="43"/>
      <c r="AN161" s="43"/>
      <c r="AO161" s="43"/>
      <c r="AP161" s="43"/>
      <c r="AQ161" s="43"/>
      <c r="AR161" s="43">
        <f>IF(I161&gt;$AR$6,I161,0)</f>
        <v>0</v>
      </c>
      <c r="AS161" s="43">
        <f t="shared" ref="AS161:AS169" si="17">I161</f>
        <v>0</v>
      </c>
      <c r="AT161" s="43">
        <f t="shared" ref="AT161:AT169" si="18">I161</f>
        <v>0</v>
      </c>
      <c r="AU161" s="46">
        <f>IF(I161&gt;$AU$6,I161,0)</f>
        <v>0</v>
      </c>
      <c r="AV161" s="43"/>
      <c r="AW161" s="43"/>
      <c r="AX161" s="43"/>
      <c r="AY161" s="43"/>
      <c r="AZ161" s="43"/>
      <c r="BA161" s="43"/>
      <c r="BB161" s="43"/>
    </row>
    <row r="162" spans="1:54">
      <c r="A162" s="17"/>
      <c r="B162" s="18" t="s">
        <v>589</v>
      </c>
      <c r="C162" s="18" t="s">
        <v>590</v>
      </c>
      <c r="D162" s="19" t="s">
        <v>591</v>
      </c>
      <c r="E162" s="140"/>
      <c r="F162" s="87"/>
      <c r="G162" s="87"/>
      <c r="H162" s="102">
        <f t="shared" si="13"/>
        <v>0</v>
      </c>
      <c r="I162" s="46">
        <f t="shared" si="12"/>
        <v>0</v>
      </c>
      <c r="J162" s="40" t="str">
        <f>IF(_xlfn.XLOOKUP(B162,'POP Limieten'!$B$2:$B$14,'POP Limieten'!$C$2:$C$14,"")="","",IF(H162&gt;_xlfn.XLOOKUP(B162,'POP Limieten'!$B$2:$B$14,'POP Limieten'!$C$2:$C$14,""),1,0))</f>
        <v/>
      </c>
      <c r="K162" s="46"/>
      <c r="L162" s="46"/>
      <c r="M162" s="46"/>
      <c r="N162" s="43"/>
      <c r="O162" s="43"/>
      <c r="P162" s="43"/>
      <c r="Q162" s="43">
        <f>IF(I162&gt;$Q$6,I162,0)</f>
        <v>0</v>
      </c>
      <c r="R162" s="43"/>
      <c r="S162" s="43"/>
      <c r="T162" s="43">
        <f>I162</f>
        <v>0</v>
      </c>
      <c r="U162" s="43"/>
      <c r="V162" s="43"/>
      <c r="W162" s="43"/>
      <c r="X162" s="43">
        <f>IF(I162&gt;$X$6,I162,0)</f>
        <v>0</v>
      </c>
      <c r="Y162" s="43"/>
      <c r="Z162" s="43"/>
      <c r="AA162" s="43">
        <f>IF(I162&gt;$AA$6,I162,0)</f>
        <v>0</v>
      </c>
      <c r="AB162" s="43">
        <f>IF(I162&gt;$AB$6,I162,0)</f>
        <v>0</v>
      </c>
      <c r="AC162" s="43"/>
      <c r="AD162" s="43"/>
      <c r="AE162" s="43"/>
      <c r="AF162" s="43"/>
      <c r="AG162" s="43">
        <f>I162</f>
        <v>0</v>
      </c>
      <c r="AH162" s="43"/>
      <c r="AI162" s="43"/>
      <c r="AJ162" s="43"/>
      <c r="AK162" s="43"/>
      <c r="AL162" s="43"/>
      <c r="AM162" s="43"/>
      <c r="AN162" s="43"/>
      <c r="AO162" s="43"/>
      <c r="AP162" s="43"/>
      <c r="AQ162" s="43"/>
      <c r="AR162" s="43">
        <f>IF(I162&gt;$AR$6,I162,0)</f>
        <v>0</v>
      </c>
      <c r="AS162" s="43">
        <f t="shared" si="17"/>
        <v>0</v>
      </c>
      <c r="AT162" s="43">
        <f t="shared" si="18"/>
        <v>0</v>
      </c>
      <c r="AU162" s="46">
        <f>IF(I162&gt;$AU$6,I162,0)</f>
        <v>0</v>
      </c>
      <c r="AV162" s="43"/>
      <c r="AW162" s="43"/>
      <c r="AX162" s="43"/>
      <c r="AY162" s="43"/>
      <c r="AZ162" s="43"/>
      <c r="BA162" s="43"/>
      <c r="BB162" s="43"/>
    </row>
    <row r="163" spans="1:54">
      <c r="A163" s="17"/>
      <c r="B163" s="100" t="s">
        <v>592</v>
      </c>
      <c r="C163" s="18" t="s">
        <v>593</v>
      </c>
      <c r="D163" s="19" t="s">
        <v>594</v>
      </c>
      <c r="E163" s="140"/>
      <c r="F163" s="87"/>
      <c r="G163" s="87"/>
      <c r="H163" s="102">
        <f t="shared" si="13"/>
        <v>0</v>
      </c>
      <c r="I163" s="46">
        <f t="shared" si="12"/>
        <v>0</v>
      </c>
      <c r="J163" s="40" t="str">
        <f>IF(_xlfn.XLOOKUP(B163,'POP Limieten'!$B$2:$B$14,'POP Limieten'!$C$2:$C$14,"")="","",IF(H163&gt;_xlfn.XLOOKUP(B163,'POP Limieten'!$B$2:$B$14,'POP Limieten'!$C$2:$C$14,""),1,0))</f>
        <v/>
      </c>
      <c r="K163" s="46"/>
      <c r="L163" s="46"/>
      <c r="M163" s="46"/>
      <c r="N163" s="43"/>
      <c r="O163" s="43"/>
      <c r="P163" s="43"/>
      <c r="Q163" s="43"/>
      <c r="R163" s="43"/>
      <c r="S163" s="43"/>
      <c r="T163" s="43"/>
      <c r="U163" s="43"/>
      <c r="V163" s="43"/>
      <c r="W163" s="43"/>
      <c r="X163" s="43"/>
      <c r="Y163" s="43"/>
      <c r="Z163" s="43"/>
      <c r="AA163" s="43"/>
      <c r="AB163" s="43"/>
      <c r="AC163" s="43">
        <f>IF(I163&gt;$AC$6,I163,0)</f>
        <v>0</v>
      </c>
      <c r="AD163" s="43">
        <f>IF(I163&gt;$AD$6,I163,0)</f>
        <v>0</v>
      </c>
      <c r="AE163" s="43">
        <f>IF(I163&gt;$AE$6,I163,0)</f>
        <v>0</v>
      </c>
      <c r="AF163" s="43"/>
      <c r="AG163" s="43"/>
      <c r="AH163" s="43"/>
      <c r="AI163" s="43"/>
      <c r="AJ163" s="43"/>
      <c r="AK163" s="43"/>
      <c r="AL163" s="43"/>
      <c r="AM163" s="43"/>
      <c r="AN163" s="43"/>
      <c r="AO163" s="43"/>
      <c r="AP163" s="43"/>
      <c r="AQ163" s="43"/>
      <c r="AR163" s="43"/>
      <c r="AS163" s="43">
        <f t="shared" si="17"/>
        <v>0</v>
      </c>
      <c r="AT163" s="43">
        <f t="shared" si="18"/>
        <v>0</v>
      </c>
      <c r="AU163" s="43"/>
      <c r="AV163" s="43">
        <f>IF(I163&gt;$AV$6,I163,0)</f>
        <v>0</v>
      </c>
      <c r="AW163" s="43"/>
      <c r="AX163" s="43"/>
      <c r="AY163" s="43"/>
      <c r="AZ163" s="43"/>
      <c r="BA163" s="43"/>
      <c r="BB163" s="43"/>
    </row>
    <row r="164" spans="1:54">
      <c r="A164" s="17"/>
      <c r="B164" s="100" t="s">
        <v>595</v>
      </c>
      <c r="C164" s="18" t="s">
        <v>596</v>
      </c>
      <c r="D164" s="19" t="s">
        <v>597</v>
      </c>
      <c r="E164" s="140"/>
      <c r="F164" s="87"/>
      <c r="G164" s="87"/>
      <c r="H164" s="102">
        <f t="shared" si="13"/>
        <v>0</v>
      </c>
      <c r="I164" s="46">
        <f t="shared" si="12"/>
        <v>0</v>
      </c>
      <c r="J164" s="40" t="str">
        <f>IF(_xlfn.XLOOKUP(B164,'POP Limieten'!$B$2:$B$14,'POP Limieten'!$C$2:$C$14,"")="","",IF(H164&gt;_xlfn.XLOOKUP(B164,'POP Limieten'!$B$2:$B$14,'POP Limieten'!$C$2:$C$14,""),1,0))</f>
        <v/>
      </c>
      <c r="K164" s="46"/>
      <c r="L164" s="46"/>
      <c r="M164" s="46"/>
      <c r="N164" s="43"/>
      <c r="O164" s="43">
        <f>IF(I164&gt;$O$6,I164,0)</f>
        <v>0</v>
      </c>
      <c r="P164" s="43"/>
      <c r="Q164" s="43"/>
      <c r="R164" s="43"/>
      <c r="S164" s="43"/>
      <c r="T164" s="43"/>
      <c r="U164" s="43"/>
      <c r="V164" s="43"/>
      <c r="W164" s="43"/>
      <c r="X164" s="43"/>
      <c r="Y164" s="43"/>
      <c r="Z164" s="43"/>
      <c r="AA164" s="43"/>
      <c r="AB164" s="43">
        <f>IF(I164&gt;$AB$6,I164,0)</f>
        <v>0</v>
      </c>
      <c r="AC164" s="43"/>
      <c r="AD164" s="43">
        <f>IF(I164&gt;$AD$6,I164,0)</f>
        <v>0</v>
      </c>
      <c r="AE164" s="43"/>
      <c r="AF164" s="43"/>
      <c r="AG164" s="43"/>
      <c r="AH164" s="43">
        <f>IF(I164&gt;$AH$6,I164,0)</f>
        <v>0</v>
      </c>
      <c r="AI164" s="43"/>
      <c r="AJ164" s="43"/>
      <c r="AK164" s="43"/>
      <c r="AL164" s="43"/>
      <c r="AM164" s="43"/>
      <c r="AN164" s="43"/>
      <c r="AO164" s="43"/>
      <c r="AP164" s="43"/>
      <c r="AQ164" s="43"/>
      <c r="AR164" s="43"/>
      <c r="AS164" s="43">
        <f t="shared" si="17"/>
        <v>0</v>
      </c>
      <c r="AT164" s="43">
        <f t="shared" si="18"/>
        <v>0</v>
      </c>
      <c r="AU164" s="43"/>
      <c r="AV164" s="43">
        <f>IF(I164&gt;$AV$6,I164,0)</f>
        <v>0</v>
      </c>
      <c r="AW164" s="43"/>
      <c r="AX164" s="43"/>
      <c r="AY164" s="43"/>
      <c r="AZ164" s="43"/>
      <c r="BA164" s="43"/>
      <c r="BB164" s="43"/>
    </row>
    <row r="165" spans="1:54">
      <c r="A165" s="17"/>
      <c r="B165" s="100" t="s">
        <v>598</v>
      </c>
      <c r="C165" s="18" t="s">
        <v>599</v>
      </c>
      <c r="D165" s="19" t="s">
        <v>239</v>
      </c>
      <c r="E165" s="140"/>
      <c r="F165" s="87"/>
      <c r="G165" s="87"/>
      <c r="H165" s="102">
        <f t="shared" si="13"/>
        <v>0</v>
      </c>
      <c r="I165" s="46">
        <f t="shared" si="12"/>
        <v>0</v>
      </c>
      <c r="J165" s="40" t="str">
        <f>IF(_xlfn.XLOOKUP(B165,'POP Limieten'!$B$2:$B$14,'POP Limieten'!$C$2:$C$14,"")="","",IF(H165&gt;_xlfn.XLOOKUP(B165,'POP Limieten'!$B$2:$B$14,'POP Limieten'!$C$2:$C$14,""),1,0))</f>
        <v/>
      </c>
      <c r="K165" s="46"/>
      <c r="L165" s="46"/>
      <c r="M165" s="46"/>
      <c r="N165" s="43"/>
      <c r="O165" s="43"/>
      <c r="P165" s="43"/>
      <c r="Q165" s="43">
        <f>IF(I165&gt;$Q$6,I165,0)</f>
        <v>0</v>
      </c>
      <c r="R165" s="43"/>
      <c r="S165" s="43"/>
      <c r="T165" s="43"/>
      <c r="U165" s="43"/>
      <c r="V165" s="43"/>
      <c r="W165" s="43"/>
      <c r="X165" s="43"/>
      <c r="Y165" s="43"/>
      <c r="Z165" s="43"/>
      <c r="AA165" s="43"/>
      <c r="AB165" s="43"/>
      <c r="AC165" s="43"/>
      <c r="AD165" s="43">
        <f>IF(I165&gt;$AD$6,I165,0)</f>
        <v>0</v>
      </c>
      <c r="AE165" s="43"/>
      <c r="AF165" s="43"/>
      <c r="AG165" s="43"/>
      <c r="AH165" s="43"/>
      <c r="AI165" s="43"/>
      <c r="AJ165" s="43"/>
      <c r="AK165" s="43"/>
      <c r="AL165" s="43"/>
      <c r="AM165" s="43"/>
      <c r="AN165" s="43"/>
      <c r="AO165" s="43"/>
      <c r="AP165" s="43"/>
      <c r="AQ165" s="43"/>
      <c r="AR165" s="43">
        <f>IF(I165&gt;$AR$6,I165,0)</f>
        <v>0</v>
      </c>
      <c r="AS165" s="43">
        <f t="shared" si="17"/>
        <v>0</v>
      </c>
      <c r="AT165" s="43">
        <f t="shared" si="18"/>
        <v>0</v>
      </c>
      <c r="AU165" s="46">
        <f>IF(I165&gt;$AU$6,I165,0)</f>
        <v>0</v>
      </c>
      <c r="AV165" s="43"/>
      <c r="AW165" s="43"/>
      <c r="AX165" s="43"/>
      <c r="AY165" s="43"/>
      <c r="AZ165" s="43"/>
      <c r="BA165" s="43"/>
      <c r="BB165" s="43"/>
    </row>
    <row r="166" spans="1:54">
      <c r="A166" s="17"/>
      <c r="B166" s="100" t="s">
        <v>600</v>
      </c>
      <c r="C166" s="18" t="s">
        <v>601</v>
      </c>
      <c r="D166" s="19" t="s">
        <v>602</v>
      </c>
      <c r="E166" s="140"/>
      <c r="F166" s="87"/>
      <c r="G166" s="87"/>
      <c r="H166" s="102">
        <f t="shared" si="13"/>
        <v>0</v>
      </c>
      <c r="I166" s="46">
        <f t="shared" si="12"/>
        <v>0</v>
      </c>
      <c r="J166" s="40" t="str">
        <f>IF(_xlfn.XLOOKUP(B166,'POP Limieten'!$B$2:$B$14,'POP Limieten'!$C$2:$C$14,"")="","",IF(H166&gt;_xlfn.XLOOKUP(B166,'POP Limieten'!$B$2:$B$14,'POP Limieten'!$C$2:$C$14,""),1,0))</f>
        <v/>
      </c>
      <c r="K166" s="46"/>
      <c r="L166" s="46"/>
      <c r="M166" s="46"/>
      <c r="N166" s="43"/>
      <c r="O166" s="43"/>
      <c r="P166" s="43"/>
      <c r="Q166" s="43">
        <f>IF(I166&gt;$Q$6,I166,0)</f>
        <v>0</v>
      </c>
      <c r="R166" s="43"/>
      <c r="S166" s="43"/>
      <c r="T166" s="43"/>
      <c r="U166" s="43"/>
      <c r="V166" s="43"/>
      <c r="W166" s="43"/>
      <c r="X166" s="43"/>
      <c r="Y166" s="43"/>
      <c r="Z166" s="43"/>
      <c r="AA166" s="43">
        <f>IF(I166&gt;$AA$6,I166,0)</f>
        <v>0</v>
      </c>
      <c r="AB166" s="43"/>
      <c r="AC166" s="43"/>
      <c r="AD166" s="43"/>
      <c r="AE166" s="43"/>
      <c r="AF166" s="43"/>
      <c r="AG166" s="43"/>
      <c r="AH166" s="43"/>
      <c r="AI166" s="43"/>
      <c r="AJ166" s="43"/>
      <c r="AK166" s="43"/>
      <c r="AL166" s="43"/>
      <c r="AM166" s="43"/>
      <c r="AN166" s="43"/>
      <c r="AO166" s="43"/>
      <c r="AP166" s="43"/>
      <c r="AQ166" s="43"/>
      <c r="AR166" s="43">
        <f>IF(I166&gt;$AR$6,I166,0)</f>
        <v>0</v>
      </c>
      <c r="AS166" s="43">
        <f t="shared" si="17"/>
        <v>0</v>
      </c>
      <c r="AT166" s="43">
        <f t="shared" si="18"/>
        <v>0</v>
      </c>
      <c r="AU166" s="46">
        <f>IF(I166&gt;$AU$6,I166,0)</f>
        <v>0</v>
      </c>
      <c r="AV166" s="43"/>
      <c r="AW166" s="43"/>
      <c r="AX166" s="43"/>
      <c r="AY166" s="43"/>
      <c r="AZ166" s="43"/>
      <c r="BA166" s="43"/>
      <c r="BB166" s="43"/>
    </row>
    <row r="167" spans="1:54">
      <c r="A167" s="17"/>
      <c r="B167" s="100" t="s">
        <v>603</v>
      </c>
      <c r="C167" s="18" t="s">
        <v>604</v>
      </c>
      <c r="D167" s="19" t="s">
        <v>522</v>
      </c>
      <c r="E167" s="140"/>
      <c r="F167" s="87"/>
      <c r="G167" s="87"/>
      <c r="H167" s="102">
        <f t="shared" si="13"/>
        <v>0</v>
      </c>
      <c r="I167" s="46">
        <f t="shared" si="12"/>
        <v>0</v>
      </c>
      <c r="J167" s="40" t="str">
        <f>IF(_xlfn.XLOOKUP(B167,'POP Limieten'!$B$2:$B$14,'POP Limieten'!$C$2:$C$14,"")="","",IF(H167&gt;_xlfn.XLOOKUP(B167,'POP Limieten'!$B$2:$B$14,'POP Limieten'!$C$2:$C$14,""),1,0))</f>
        <v/>
      </c>
      <c r="K167" s="46"/>
      <c r="L167" s="46"/>
      <c r="M167" s="46"/>
      <c r="N167" s="43"/>
      <c r="O167" s="43"/>
      <c r="P167" s="43"/>
      <c r="Q167" s="43"/>
      <c r="R167" s="43"/>
      <c r="S167" s="43"/>
      <c r="T167" s="43"/>
      <c r="U167" s="43"/>
      <c r="V167" s="43"/>
      <c r="W167" s="43"/>
      <c r="X167" s="43"/>
      <c r="Y167" s="43"/>
      <c r="Z167" s="43"/>
      <c r="AA167" s="43"/>
      <c r="AB167" s="43"/>
      <c r="AC167" s="43"/>
      <c r="AD167" s="43">
        <f>IF(I167&gt;$AD$6,I167,0)</f>
        <v>0</v>
      </c>
      <c r="AE167" s="43"/>
      <c r="AF167" s="43"/>
      <c r="AG167" s="43"/>
      <c r="AH167" s="43"/>
      <c r="AI167" s="43"/>
      <c r="AJ167" s="43"/>
      <c r="AK167" s="43"/>
      <c r="AL167" s="43"/>
      <c r="AM167" s="43"/>
      <c r="AN167" s="43"/>
      <c r="AO167" s="43"/>
      <c r="AP167" s="43"/>
      <c r="AQ167" s="43"/>
      <c r="AR167" s="43"/>
      <c r="AS167" s="43">
        <f t="shared" si="17"/>
        <v>0</v>
      </c>
      <c r="AT167" s="43">
        <f t="shared" si="18"/>
        <v>0</v>
      </c>
      <c r="AU167" s="46"/>
      <c r="AV167" s="43">
        <f>IF(I167&gt;$AV$6,I167,0)</f>
        <v>0</v>
      </c>
      <c r="AW167" s="43"/>
      <c r="AX167" s="43"/>
      <c r="AY167" s="43"/>
      <c r="AZ167" s="43"/>
      <c r="BA167" s="43"/>
      <c r="BB167" s="43"/>
    </row>
    <row r="168" spans="1:54">
      <c r="A168" s="17"/>
      <c r="B168" s="100" t="s">
        <v>605</v>
      </c>
      <c r="C168" s="18" t="s">
        <v>606</v>
      </c>
      <c r="D168" s="19" t="s">
        <v>607</v>
      </c>
      <c r="E168" s="140"/>
      <c r="F168" s="87"/>
      <c r="G168" s="87"/>
      <c r="H168" s="102">
        <f t="shared" si="13"/>
        <v>0</v>
      </c>
      <c r="I168" s="46">
        <f t="shared" si="12"/>
        <v>0</v>
      </c>
      <c r="J168" s="40" t="str">
        <f>IF(_xlfn.XLOOKUP(B168,'POP Limieten'!$B$2:$B$14,'POP Limieten'!$C$2:$C$14,"")="","",IF(H168&gt;_xlfn.XLOOKUP(B168,'POP Limieten'!$B$2:$B$14,'POP Limieten'!$C$2:$C$14,""),1,0))</f>
        <v/>
      </c>
      <c r="K168" s="46"/>
      <c r="L168" s="46"/>
      <c r="M168" s="46"/>
      <c r="N168" s="43"/>
      <c r="O168" s="43"/>
      <c r="P168" s="43"/>
      <c r="Q168" s="43"/>
      <c r="R168" s="43"/>
      <c r="S168" s="43"/>
      <c r="T168" s="43"/>
      <c r="U168" s="43"/>
      <c r="V168" s="43"/>
      <c r="W168" s="43"/>
      <c r="X168" s="43"/>
      <c r="Y168" s="43"/>
      <c r="Z168" s="43"/>
      <c r="AA168" s="43"/>
      <c r="AB168" s="43"/>
      <c r="AC168" s="43"/>
      <c r="AD168" s="43">
        <f>IF(I168&gt;$AD$6,I168,0)</f>
        <v>0</v>
      </c>
      <c r="AE168" s="43"/>
      <c r="AF168" s="43">
        <f>I168</f>
        <v>0</v>
      </c>
      <c r="AG168" s="43"/>
      <c r="AH168" s="43"/>
      <c r="AI168" s="43"/>
      <c r="AJ168" s="43"/>
      <c r="AK168" s="43"/>
      <c r="AL168" s="43"/>
      <c r="AM168" s="43"/>
      <c r="AN168" s="43"/>
      <c r="AO168" s="43"/>
      <c r="AP168" s="43"/>
      <c r="AQ168" s="43"/>
      <c r="AR168" s="43">
        <f>IF(I168&gt;$AR$6,I168,0)</f>
        <v>0</v>
      </c>
      <c r="AS168" s="43">
        <f t="shared" si="17"/>
        <v>0</v>
      </c>
      <c r="AT168" s="43">
        <f t="shared" si="18"/>
        <v>0</v>
      </c>
      <c r="AU168" s="46">
        <f>IF(I168&gt;$AU$6,I168,0)</f>
        <v>0</v>
      </c>
      <c r="AV168" s="43"/>
      <c r="AW168" s="43"/>
      <c r="AX168" s="43"/>
      <c r="AY168" s="43"/>
      <c r="AZ168" s="43"/>
      <c r="BA168" s="43"/>
      <c r="BB168" s="43"/>
    </row>
    <row r="169" spans="1:54">
      <c r="A169" s="17"/>
      <c r="B169" s="100" t="s">
        <v>608</v>
      </c>
      <c r="C169" s="18" t="s">
        <v>609</v>
      </c>
      <c r="D169" s="79" t="s">
        <v>610</v>
      </c>
      <c r="E169" s="140"/>
      <c r="F169" s="87"/>
      <c r="G169" s="87"/>
      <c r="H169" s="102">
        <f t="shared" si="13"/>
        <v>0</v>
      </c>
      <c r="I169" s="46">
        <f t="shared" si="12"/>
        <v>0</v>
      </c>
      <c r="J169" s="40" t="str">
        <f>IF(_xlfn.XLOOKUP(B169,'POP Limieten'!$B$2:$B$14,'POP Limieten'!$C$2:$C$14,"")="","",IF(H169&gt;_xlfn.XLOOKUP(B169,'POP Limieten'!$B$2:$B$14,'POP Limieten'!$C$2:$C$14,""),1,0))</f>
        <v/>
      </c>
      <c r="K169" s="46"/>
      <c r="L169" s="46"/>
      <c r="M169" s="46"/>
      <c r="N169" s="43"/>
      <c r="O169" s="43"/>
      <c r="P169" s="43"/>
      <c r="Q169" s="43">
        <f>IF(I169&gt;$Q$6,I169,0)</f>
        <v>0</v>
      </c>
      <c r="R169" s="43"/>
      <c r="S169" s="43"/>
      <c r="T169" s="43"/>
      <c r="U169" s="43"/>
      <c r="V169" s="43"/>
      <c r="W169" s="43"/>
      <c r="X169" s="43"/>
      <c r="Y169" s="43"/>
      <c r="Z169" s="43"/>
      <c r="AA169" s="43"/>
      <c r="AB169" s="43"/>
      <c r="AC169" s="43"/>
      <c r="AD169" s="43"/>
      <c r="AE169" s="43"/>
      <c r="AF169" s="43"/>
      <c r="AG169" s="43"/>
      <c r="AH169" s="43"/>
      <c r="AI169" s="43"/>
      <c r="AJ169" s="43">
        <f>I169</f>
        <v>0</v>
      </c>
      <c r="AK169" s="43"/>
      <c r="AL169" s="43"/>
      <c r="AM169" s="43"/>
      <c r="AN169" s="43"/>
      <c r="AO169" s="43"/>
      <c r="AP169" s="43"/>
      <c r="AQ169" s="43"/>
      <c r="AR169" s="43">
        <f>IF(I169&gt;$AR$6,I169,0)</f>
        <v>0</v>
      </c>
      <c r="AS169" s="43">
        <f t="shared" si="17"/>
        <v>0</v>
      </c>
      <c r="AT169" s="43">
        <f t="shared" si="18"/>
        <v>0</v>
      </c>
      <c r="AU169" s="46"/>
      <c r="AV169" s="43"/>
      <c r="AW169" s="43">
        <f>IF(I169&gt;$AW$6,I169,0)</f>
        <v>0</v>
      </c>
      <c r="AX169" s="43"/>
      <c r="AY169" s="43"/>
      <c r="AZ169" s="43"/>
      <c r="BA169" s="43"/>
      <c r="BB169" s="43"/>
    </row>
    <row r="170" spans="1:54">
      <c r="A170" s="17" t="s">
        <v>611</v>
      </c>
      <c r="B170" s="18" t="s">
        <v>612</v>
      </c>
      <c r="C170" s="18" t="s">
        <v>613</v>
      </c>
      <c r="D170" s="19" t="s">
        <v>614</v>
      </c>
      <c r="E170" s="140"/>
      <c r="F170" s="87"/>
      <c r="G170" s="87"/>
      <c r="H170" s="102">
        <f t="shared" si="13"/>
        <v>0</v>
      </c>
      <c r="I170" s="46">
        <f t="shared" si="12"/>
        <v>0</v>
      </c>
      <c r="J170" s="40" t="str">
        <f>IF(_xlfn.XLOOKUP(B170,'POP Limieten'!$B$2:$B$14,'POP Limieten'!$C$2:$C$14,"")="","",IF(H170&gt;_xlfn.XLOOKUP(B170,'POP Limieten'!$B$2:$B$14,'POP Limieten'!$C$2:$C$14,""),1,0))</f>
        <v/>
      </c>
      <c r="K170" s="46"/>
      <c r="L170" s="46"/>
      <c r="M170" s="46"/>
      <c r="N170" s="43">
        <f t="shared" ref="N170:N177" si="19">I170</f>
        <v>0</v>
      </c>
      <c r="O170" s="43"/>
      <c r="P170" s="43"/>
      <c r="Q170" s="43"/>
      <c r="R170" s="43">
        <f>I170</f>
        <v>0</v>
      </c>
      <c r="S170" s="43"/>
      <c r="T170" s="43"/>
      <c r="U170" s="43"/>
      <c r="V170" s="43"/>
      <c r="W170" s="43"/>
      <c r="X170" s="43"/>
      <c r="Y170" s="43"/>
      <c r="Z170" s="43">
        <f>IF(I170&gt;$Z$6,I170,0)</f>
        <v>0</v>
      </c>
      <c r="AA170" s="43">
        <f>IF(I170&gt;$AA$6,I170,0)</f>
        <v>0</v>
      </c>
      <c r="AB170" s="43">
        <f>IF(I170&gt;$AB$6,I170,0)</f>
        <v>0</v>
      </c>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c r="AZ170" s="43"/>
      <c r="BA170" s="43"/>
      <c r="BB170" s="43"/>
    </row>
    <row r="171" spans="1:54">
      <c r="A171" s="17"/>
      <c r="B171" s="18" t="s">
        <v>615</v>
      </c>
      <c r="C171" s="18" t="s">
        <v>616</v>
      </c>
      <c r="D171" s="19">
        <v>225</v>
      </c>
      <c r="E171" s="140"/>
      <c r="F171" s="87"/>
      <c r="G171" s="87"/>
      <c r="H171" s="102">
        <f t="shared" si="13"/>
        <v>0</v>
      </c>
      <c r="I171" s="46">
        <f t="shared" si="12"/>
        <v>0</v>
      </c>
      <c r="J171" s="40" t="str">
        <f>IF(_xlfn.XLOOKUP(B171,'POP Limieten'!$B$2:$B$14,'POP Limieten'!$C$2:$C$14,"")="","",IF(H171&gt;_xlfn.XLOOKUP(B171,'POP Limieten'!$B$2:$B$14,'POP Limieten'!$C$2:$C$14,""),1,0))</f>
        <v/>
      </c>
      <c r="K171" s="46"/>
      <c r="L171" s="46"/>
      <c r="M171" s="46"/>
      <c r="N171" s="43">
        <f t="shared" si="19"/>
        <v>0</v>
      </c>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c r="AZ171" s="43"/>
      <c r="BA171" s="43"/>
      <c r="BB171" s="43"/>
    </row>
    <row r="172" spans="1:54">
      <c r="A172" s="17"/>
      <c r="B172" s="18" t="s">
        <v>617</v>
      </c>
      <c r="C172" s="18" t="s">
        <v>618</v>
      </c>
      <c r="D172" s="19" t="s">
        <v>619</v>
      </c>
      <c r="E172" s="140"/>
      <c r="F172" s="87"/>
      <c r="G172" s="87"/>
      <c r="H172" s="102">
        <f t="shared" si="13"/>
        <v>0</v>
      </c>
      <c r="I172" s="46">
        <f t="shared" si="12"/>
        <v>0</v>
      </c>
      <c r="J172" s="40" t="str">
        <f>IF(_xlfn.XLOOKUP(B172,'POP Limieten'!$B$2:$B$14,'POP Limieten'!$C$2:$C$14,"")="","",IF(H172&gt;_xlfn.XLOOKUP(B172,'POP Limieten'!$B$2:$B$14,'POP Limieten'!$C$2:$C$14,""),1,0))</f>
        <v/>
      </c>
      <c r="K172" s="46"/>
      <c r="L172" s="46"/>
      <c r="M172" s="46"/>
      <c r="N172" s="43">
        <f t="shared" si="19"/>
        <v>0</v>
      </c>
      <c r="O172" s="43"/>
      <c r="P172" s="43">
        <f>IF(I172&gt;$P$6,I172,0)</f>
        <v>0</v>
      </c>
      <c r="Q172" s="43">
        <f>IF(I172&gt;$Q$6,I172,0)</f>
        <v>0</v>
      </c>
      <c r="R172" s="43"/>
      <c r="S172" s="43"/>
      <c r="T172" s="43">
        <f>I172</f>
        <v>0</v>
      </c>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c r="AZ172" s="43"/>
      <c r="BA172" s="43"/>
      <c r="BB172" s="43"/>
    </row>
    <row r="173" spans="1:54">
      <c r="A173" s="17" t="s">
        <v>620</v>
      </c>
      <c r="B173" s="18" t="s">
        <v>621</v>
      </c>
      <c r="C173" s="18" t="s">
        <v>622</v>
      </c>
      <c r="D173" s="19" t="s">
        <v>623</v>
      </c>
      <c r="E173" s="140"/>
      <c r="F173" s="87"/>
      <c r="G173" s="87"/>
      <c r="H173" s="102">
        <f t="shared" si="13"/>
        <v>0</v>
      </c>
      <c r="I173" s="46">
        <f t="shared" si="12"/>
        <v>0</v>
      </c>
      <c r="J173" s="40" t="str">
        <f>IF(_xlfn.XLOOKUP(B173,'POP Limieten'!$B$2:$B$14,'POP Limieten'!$C$2:$C$14,"")="","",IF(H173&gt;_xlfn.XLOOKUP(B173,'POP Limieten'!$B$2:$B$14,'POP Limieten'!$C$2:$C$14,""),1,0))</f>
        <v/>
      </c>
      <c r="K173" s="46"/>
      <c r="L173" s="46"/>
      <c r="M173" s="46"/>
      <c r="N173" s="43">
        <f t="shared" si="19"/>
        <v>0</v>
      </c>
      <c r="O173" s="43"/>
      <c r="P173" s="43"/>
      <c r="Q173" s="43">
        <f>IF(I173&gt;$Q$6,I173,0)</f>
        <v>0</v>
      </c>
      <c r="R173" s="43"/>
      <c r="S173" s="43"/>
      <c r="T173" s="43">
        <f>I173</f>
        <v>0</v>
      </c>
      <c r="U173" s="43"/>
      <c r="V173" s="43"/>
      <c r="W173" s="43"/>
      <c r="X173" s="43"/>
      <c r="Y173" s="43"/>
      <c r="Z173" s="43"/>
      <c r="AA173" s="43"/>
      <c r="AB173" s="43"/>
      <c r="AC173" s="43"/>
      <c r="AD173" s="43"/>
      <c r="AE173" s="43"/>
      <c r="AF173" s="43">
        <f>I173</f>
        <v>0</v>
      </c>
      <c r="AG173" s="43"/>
      <c r="AH173" s="43"/>
      <c r="AI173" s="43"/>
      <c r="AJ173" s="43"/>
      <c r="AK173" s="43"/>
      <c r="AL173" s="43"/>
      <c r="AM173" s="46">
        <f>I173</f>
        <v>0</v>
      </c>
      <c r="AN173" s="43"/>
      <c r="AO173" s="43"/>
      <c r="AP173" s="43"/>
      <c r="AQ173" s="43"/>
      <c r="AR173" s="43"/>
      <c r="AS173" s="43"/>
      <c r="AT173" s="43"/>
      <c r="AU173" s="46"/>
      <c r="AV173" s="43"/>
      <c r="AW173" s="43"/>
      <c r="AX173" s="43"/>
      <c r="AY173" s="43"/>
      <c r="AZ173" s="43"/>
      <c r="BA173" s="43"/>
      <c r="BB173" s="43"/>
    </row>
    <row r="174" spans="1:54">
      <c r="A174" s="17"/>
      <c r="B174" s="18" t="s">
        <v>624</v>
      </c>
      <c r="C174" s="18" t="s">
        <v>625</v>
      </c>
      <c r="D174" s="79">
        <v>225</v>
      </c>
      <c r="E174" s="140"/>
      <c r="F174" s="87"/>
      <c r="G174" s="87"/>
      <c r="H174" s="102">
        <f t="shared" si="13"/>
        <v>0</v>
      </c>
      <c r="I174" s="46">
        <f t="shared" si="12"/>
        <v>0</v>
      </c>
      <c r="J174" s="40" t="str">
        <f>IF(_xlfn.XLOOKUP(B174,'POP Limieten'!$B$2:$B$14,'POP Limieten'!$C$2:$C$14,"")="","",IF(H174&gt;_xlfn.XLOOKUP(B174,'POP Limieten'!$B$2:$B$14,'POP Limieten'!$C$2:$C$14,""),1,0))</f>
        <v/>
      </c>
      <c r="K174" s="46"/>
      <c r="L174" s="46"/>
      <c r="M174" s="46"/>
      <c r="N174" s="43">
        <f t="shared" si="19"/>
        <v>0</v>
      </c>
      <c r="O174" s="43"/>
      <c r="P174" s="43"/>
      <c r="Q174" s="43"/>
      <c r="R174" s="43"/>
      <c r="S174" s="43"/>
      <c r="T174" s="43"/>
      <c r="U174" s="43"/>
      <c r="V174" s="43"/>
      <c r="W174" s="43"/>
      <c r="X174" s="43"/>
      <c r="Y174" s="43"/>
      <c r="Z174" s="43"/>
      <c r="AA174" s="43"/>
      <c r="AB174" s="43"/>
      <c r="AC174" s="43"/>
      <c r="AD174" s="43"/>
      <c r="AE174" s="43"/>
      <c r="AF174" s="43"/>
      <c r="AG174" s="43"/>
      <c r="AH174" s="43"/>
      <c r="AI174" s="43"/>
      <c r="AJ174" s="43"/>
      <c r="AK174" s="43"/>
      <c r="AL174" s="43"/>
      <c r="AM174" s="46"/>
      <c r="AN174" s="43"/>
      <c r="AO174" s="43"/>
      <c r="AP174" s="43"/>
      <c r="AQ174" s="43"/>
      <c r="AR174" s="43"/>
      <c r="AS174" s="43"/>
      <c r="AT174" s="43"/>
      <c r="AU174" s="46"/>
      <c r="AV174" s="43"/>
      <c r="AW174" s="43"/>
      <c r="AX174" s="43"/>
      <c r="AY174" s="43"/>
      <c r="AZ174" s="43"/>
      <c r="BA174" s="43"/>
      <c r="BB174" s="43"/>
    </row>
    <row r="175" spans="1:54">
      <c r="A175" s="17"/>
      <c r="B175" s="18" t="s">
        <v>626</v>
      </c>
      <c r="C175" s="18" t="s">
        <v>627</v>
      </c>
      <c r="D175" s="19" t="s">
        <v>628</v>
      </c>
      <c r="E175" s="140"/>
      <c r="F175" s="87"/>
      <c r="G175" s="87"/>
      <c r="H175" s="102">
        <f t="shared" si="13"/>
        <v>0</v>
      </c>
      <c r="I175" s="46">
        <f t="shared" si="12"/>
        <v>0</v>
      </c>
      <c r="J175" s="40" t="str">
        <f>IF(_xlfn.XLOOKUP(B175,'POP Limieten'!$B$2:$B$14,'POP Limieten'!$C$2:$C$14,"")="","",IF(H175&gt;_xlfn.XLOOKUP(B175,'POP Limieten'!$B$2:$B$14,'POP Limieten'!$C$2:$C$14,""),1,0))</f>
        <v/>
      </c>
      <c r="K175" s="46"/>
      <c r="L175" s="46"/>
      <c r="M175" s="46"/>
      <c r="N175" s="43">
        <f t="shared" si="19"/>
        <v>0</v>
      </c>
      <c r="O175" s="43"/>
      <c r="P175" s="43"/>
      <c r="Q175" s="43"/>
      <c r="R175" s="43"/>
      <c r="S175" s="43"/>
      <c r="T175" s="43"/>
      <c r="U175" s="43">
        <f>I175</f>
        <v>0</v>
      </c>
      <c r="V175" s="43"/>
      <c r="W175" s="43"/>
      <c r="X175" s="43"/>
      <c r="Y175" s="43"/>
      <c r="Z175" s="43"/>
      <c r="AA175" s="43"/>
      <c r="AB175" s="43"/>
      <c r="AC175" s="43"/>
      <c r="AD175" s="43"/>
      <c r="AE175" s="43"/>
      <c r="AF175" s="43"/>
      <c r="AG175" s="43"/>
      <c r="AH175" s="43"/>
      <c r="AI175" s="43"/>
      <c r="AJ175" s="43"/>
      <c r="AK175" s="43"/>
      <c r="AL175" s="43"/>
      <c r="AM175" s="46"/>
      <c r="AN175" s="43"/>
      <c r="AO175" s="43"/>
      <c r="AP175" s="43"/>
      <c r="AQ175" s="43"/>
      <c r="AR175" s="43"/>
      <c r="AS175" s="43">
        <f>I175</f>
        <v>0</v>
      </c>
      <c r="AT175" s="43">
        <f>I175</f>
        <v>0</v>
      </c>
      <c r="AU175" s="46"/>
      <c r="AV175" s="43">
        <f>IF(I175&gt;$AV$6,I175,0)</f>
        <v>0</v>
      </c>
      <c r="AW175" s="43"/>
      <c r="AX175" s="43"/>
      <c r="AY175" s="43"/>
      <c r="AZ175" s="43"/>
      <c r="BA175" s="43"/>
      <c r="BB175" s="43"/>
    </row>
    <row r="176" spans="1:54">
      <c r="A176" s="17"/>
      <c r="B176" s="18" t="s">
        <v>629</v>
      </c>
      <c r="C176" s="18" t="s">
        <v>630</v>
      </c>
      <c r="D176" s="79">
        <v>226</v>
      </c>
      <c r="E176" s="140"/>
      <c r="F176" s="87"/>
      <c r="G176" s="87"/>
      <c r="H176" s="102">
        <f t="shared" si="13"/>
        <v>0</v>
      </c>
      <c r="I176" s="46">
        <f t="shared" si="12"/>
        <v>0</v>
      </c>
      <c r="J176" s="40" t="str">
        <f>IF(_xlfn.XLOOKUP(B176,'POP Limieten'!$B$2:$B$14,'POP Limieten'!$C$2:$C$14,"")="","",IF(H176&gt;_xlfn.XLOOKUP(B176,'POP Limieten'!$B$2:$B$14,'POP Limieten'!$C$2:$C$14,""),1,0))</f>
        <v/>
      </c>
      <c r="K176" s="46"/>
      <c r="L176" s="46"/>
      <c r="M176" s="46"/>
      <c r="N176" s="43">
        <f t="shared" si="19"/>
        <v>0</v>
      </c>
      <c r="O176" s="43"/>
      <c r="P176" s="43"/>
      <c r="Q176" s="43"/>
      <c r="R176" s="43"/>
      <c r="S176" s="43"/>
      <c r="T176" s="43"/>
      <c r="U176" s="43"/>
      <c r="V176" s="43"/>
      <c r="W176" s="43"/>
      <c r="X176" s="43"/>
      <c r="Y176" s="43"/>
      <c r="Z176" s="43"/>
      <c r="AA176" s="43"/>
      <c r="AB176" s="43"/>
      <c r="AC176" s="43"/>
      <c r="AD176" s="43"/>
      <c r="AE176" s="43"/>
      <c r="AF176" s="43"/>
      <c r="AG176" s="43"/>
      <c r="AH176" s="43"/>
      <c r="AI176" s="43"/>
      <c r="AJ176" s="43"/>
      <c r="AK176" s="43"/>
      <c r="AL176" s="43"/>
      <c r="AM176" s="46"/>
      <c r="AN176" s="43"/>
      <c r="AO176" s="43"/>
      <c r="AP176" s="43"/>
      <c r="AQ176" s="43"/>
      <c r="AR176" s="43"/>
      <c r="AS176" s="43"/>
      <c r="AT176" s="43"/>
      <c r="AU176" s="46"/>
      <c r="AV176" s="43"/>
      <c r="AW176" s="43"/>
      <c r="AX176" s="43"/>
      <c r="AY176" s="43"/>
      <c r="AZ176" s="43"/>
      <c r="BA176" s="43"/>
      <c r="BB176" s="43"/>
    </row>
    <row r="177" spans="1:54">
      <c r="A177" s="17"/>
      <c r="B177" s="18" t="s">
        <v>631</v>
      </c>
      <c r="C177" s="18" t="s">
        <v>632</v>
      </c>
      <c r="D177" s="19" t="s">
        <v>565</v>
      </c>
      <c r="E177" s="140"/>
      <c r="F177" s="87"/>
      <c r="G177" s="87"/>
      <c r="H177" s="102">
        <f t="shared" si="13"/>
        <v>0</v>
      </c>
      <c r="I177" s="46">
        <f t="shared" si="12"/>
        <v>0</v>
      </c>
      <c r="J177" s="40" t="str">
        <f>IF(_xlfn.XLOOKUP(B177,'POP Limieten'!$B$2:$B$14,'POP Limieten'!$C$2:$C$14,"")="","",IF(H177&gt;_xlfn.XLOOKUP(B177,'POP Limieten'!$B$2:$B$14,'POP Limieten'!$C$2:$C$14,""),1,0))</f>
        <v/>
      </c>
      <c r="K177" s="46"/>
      <c r="L177" s="46"/>
      <c r="M177" s="46"/>
      <c r="N177" s="43">
        <f t="shared" si="19"/>
        <v>0</v>
      </c>
      <c r="O177" s="43"/>
      <c r="P177" s="43"/>
      <c r="Q177" s="43">
        <f>IF(I177&gt;$Q$6,I177,0)</f>
        <v>0</v>
      </c>
      <c r="R177" s="43"/>
      <c r="S177" s="43"/>
      <c r="T177" s="43"/>
      <c r="U177" s="43">
        <f>I177</f>
        <v>0</v>
      </c>
      <c r="V177" s="43"/>
      <c r="W177" s="43"/>
      <c r="X177" s="43"/>
      <c r="Y177" s="43"/>
      <c r="Z177" s="43"/>
      <c r="AA177" s="43"/>
      <c r="AB177" s="43"/>
      <c r="AC177" s="43"/>
      <c r="AD177" s="43"/>
      <c r="AE177" s="43"/>
      <c r="AF177" s="43"/>
      <c r="AG177" s="43"/>
      <c r="AH177" s="43"/>
      <c r="AI177" s="43"/>
      <c r="AJ177" s="43"/>
      <c r="AK177" s="43"/>
      <c r="AL177" s="43"/>
      <c r="AM177" s="46"/>
      <c r="AN177" s="43"/>
      <c r="AO177" s="43"/>
      <c r="AP177" s="43"/>
      <c r="AQ177" s="43"/>
      <c r="AR177" s="43">
        <f>IF(I177&gt;$AR$6,I177,0)</f>
        <v>0</v>
      </c>
      <c r="AS177" s="43">
        <f>I177</f>
        <v>0</v>
      </c>
      <c r="AT177" s="43">
        <f>I177</f>
        <v>0</v>
      </c>
      <c r="AU177" s="46">
        <f>IF(I177&gt;$AU$6,I177,0)</f>
        <v>0</v>
      </c>
      <c r="AV177" s="43"/>
      <c r="AW177" s="43"/>
      <c r="AX177" s="43"/>
      <c r="AY177" s="43"/>
      <c r="AZ177" s="43"/>
      <c r="BA177" s="43"/>
      <c r="BB177" s="43"/>
    </row>
    <row r="178" spans="1:54">
      <c r="A178" s="17"/>
      <c r="B178" s="18" t="s">
        <v>633</v>
      </c>
      <c r="C178" s="18" t="s">
        <v>634</v>
      </c>
      <c r="D178" s="79" t="s">
        <v>388</v>
      </c>
      <c r="E178" s="140"/>
      <c r="F178" s="87"/>
      <c r="G178" s="87"/>
      <c r="H178" s="102">
        <f t="shared" si="13"/>
        <v>0</v>
      </c>
      <c r="I178" s="46">
        <f t="shared" si="12"/>
        <v>0</v>
      </c>
      <c r="J178" s="40" t="str">
        <f>IF(_xlfn.XLOOKUP(B178,'POP Limieten'!$B$2:$B$14,'POP Limieten'!$C$2:$C$14,"")="","",IF(H178&gt;_xlfn.XLOOKUP(B178,'POP Limieten'!$B$2:$B$14,'POP Limieten'!$C$2:$C$14,""),1,0))</f>
        <v/>
      </c>
      <c r="K178" s="46"/>
      <c r="L178" s="46"/>
      <c r="M178" s="46"/>
      <c r="N178" s="43"/>
      <c r="O178" s="43"/>
      <c r="P178" s="43">
        <f>IF(I178&gt;$P$6,I178,0)</f>
        <v>0</v>
      </c>
      <c r="Q178" s="43">
        <f>IF(I178&gt;$Q$6,I178,0)</f>
        <v>0</v>
      </c>
      <c r="R178" s="43"/>
      <c r="S178" s="43"/>
      <c r="T178" s="43">
        <f>I178</f>
        <v>0</v>
      </c>
      <c r="U178" s="43"/>
      <c r="V178" s="43"/>
      <c r="W178" s="43"/>
      <c r="X178" s="43"/>
      <c r="Y178" s="43"/>
      <c r="Z178" s="43"/>
      <c r="AA178" s="43"/>
      <c r="AB178" s="43"/>
      <c r="AC178" s="43"/>
      <c r="AD178" s="43">
        <f>IF(I178&gt;$AD$6,I178,0)</f>
        <v>0</v>
      </c>
      <c r="AE178" s="43"/>
      <c r="AF178" s="43"/>
      <c r="AG178" s="43"/>
      <c r="AH178" s="43"/>
      <c r="AI178" s="43"/>
      <c r="AJ178" s="43"/>
      <c r="AK178" s="43"/>
      <c r="AL178" s="43"/>
      <c r="AM178" s="46"/>
      <c r="AN178" s="43"/>
      <c r="AO178" s="43"/>
      <c r="AP178" s="43"/>
      <c r="AQ178" s="43"/>
      <c r="AR178" s="43"/>
      <c r="AS178" s="43"/>
      <c r="AT178" s="43"/>
      <c r="AU178" s="46"/>
      <c r="AV178" s="43"/>
      <c r="AW178" s="43"/>
      <c r="AX178" s="43"/>
      <c r="AY178" s="43"/>
      <c r="AZ178" s="43"/>
      <c r="BA178" s="43"/>
      <c r="BB178" s="43"/>
    </row>
    <row r="179" spans="1:54">
      <c r="A179" s="17"/>
      <c r="B179" s="18" t="s">
        <v>635</v>
      </c>
      <c r="C179" s="18" t="s">
        <v>636</v>
      </c>
      <c r="D179" s="79">
        <v>226</v>
      </c>
      <c r="E179" s="140"/>
      <c r="F179" s="87"/>
      <c r="G179" s="87"/>
      <c r="H179" s="102">
        <f t="shared" si="13"/>
        <v>0</v>
      </c>
      <c r="I179" s="46">
        <f t="shared" si="12"/>
        <v>0</v>
      </c>
      <c r="J179" s="40" t="str">
        <f>IF(_xlfn.XLOOKUP(B179,'POP Limieten'!$B$2:$B$14,'POP Limieten'!$C$2:$C$14,"")="","",IF(H179&gt;_xlfn.XLOOKUP(B179,'POP Limieten'!$B$2:$B$14,'POP Limieten'!$C$2:$C$14,""),1,0))</f>
        <v/>
      </c>
      <c r="K179" s="46"/>
      <c r="L179" s="46"/>
      <c r="M179" s="46"/>
      <c r="N179" s="43">
        <f>I179</f>
        <v>0</v>
      </c>
      <c r="O179" s="43"/>
      <c r="P179" s="43"/>
      <c r="Q179" s="43"/>
      <c r="R179" s="43"/>
      <c r="S179" s="43"/>
      <c r="T179" s="43"/>
      <c r="U179" s="43"/>
      <c r="V179" s="43"/>
      <c r="W179" s="43"/>
      <c r="X179" s="43"/>
      <c r="Y179" s="43"/>
      <c r="Z179" s="43"/>
      <c r="AA179" s="43"/>
      <c r="AB179" s="43"/>
      <c r="AC179" s="43"/>
      <c r="AD179" s="43"/>
      <c r="AE179" s="43"/>
      <c r="AF179" s="43"/>
      <c r="AG179" s="43"/>
      <c r="AH179" s="43"/>
      <c r="AI179" s="43"/>
      <c r="AJ179" s="43"/>
      <c r="AK179" s="43"/>
      <c r="AL179" s="43"/>
      <c r="AM179" s="46"/>
      <c r="AN179" s="43"/>
      <c r="AO179" s="43"/>
      <c r="AP179" s="43"/>
      <c r="AQ179" s="43"/>
      <c r="AR179" s="43"/>
      <c r="AS179" s="43"/>
      <c r="AT179" s="43"/>
      <c r="AU179" s="46"/>
      <c r="AV179" s="43"/>
      <c r="AW179" s="43"/>
      <c r="AX179" s="43"/>
      <c r="AY179" s="43"/>
      <c r="AZ179" s="43"/>
      <c r="BA179" s="43"/>
      <c r="BB179" s="43"/>
    </row>
    <row r="180" spans="1:54">
      <c r="A180" s="17"/>
      <c r="B180" s="18" t="s">
        <v>637</v>
      </c>
      <c r="C180" s="18" t="s">
        <v>638</v>
      </c>
      <c r="D180" s="79" t="s">
        <v>639</v>
      </c>
      <c r="E180" s="140"/>
      <c r="F180" s="87"/>
      <c r="G180" s="87"/>
      <c r="H180" s="102">
        <f t="shared" si="13"/>
        <v>0</v>
      </c>
      <c r="I180" s="46">
        <f t="shared" si="12"/>
        <v>0</v>
      </c>
      <c r="J180" s="40" t="str">
        <f>IF(_xlfn.XLOOKUP(B180,'POP Limieten'!$B$2:$B$14,'POP Limieten'!$C$2:$C$14,"")="","",IF(H180&gt;_xlfn.XLOOKUP(B180,'POP Limieten'!$B$2:$B$14,'POP Limieten'!$C$2:$C$14,""),1,0))</f>
        <v/>
      </c>
      <c r="K180" s="46"/>
      <c r="L180" s="46"/>
      <c r="M180" s="46"/>
      <c r="N180" s="43">
        <f>I180</f>
        <v>0</v>
      </c>
      <c r="O180" s="43"/>
      <c r="P180" s="43"/>
      <c r="Q180" s="43"/>
      <c r="R180" s="43"/>
      <c r="S180" s="43"/>
      <c r="T180" s="43"/>
      <c r="U180" s="43">
        <f>I180</f>
        <v>0</v>
      </c>
      <c r="V180" s="43"/>
      <c r="W180" s="43"/>
      <c r="X180" s="43"/>
      <c r="Y180" s="43"/>
      <c r="Z180" s="43"/>
      <c r="AA180" s="43"/>
      <c r="AB180" s="43"/>
      <c r="AC180" s="43"/>
      <c r="AD180" s="43"/>
      <c r="AE180" s="43"/>
      <c r="AF180" s="43"/>
      <c r="AG180" s="43"/>
      <c r="AH180" s="43"/>
      <c r="AI180" s="43"/>
      <c r="AJ180" s="43"/>
      <c r="AK180" s="43"/>
      <c r="AL180" s="43"/>
      <c r="AM180" s="46"/>
      <c r="AN180" s="43"/>
      <c r="AO180" s="43"/>
      <c r="AP180" s="43"/>
      <c r="AQ180" s="43"/>
      <c r="AR180" s="43"/>
      <c r="AS180" s="43"/>
      <c r="AT180" s="43">
        <f>I180</f>
        <v>0</v>
      </c>
      <c r="AU180" s="46"/>
      <c r="AV180" s="43"/>
      <c r="AW180" s="43"/>
      <c r="AX180" s="43">
        <f>IF(I180&gt;$AX$6,I180,0)</f>
        <v>0</v>
      </c>
      <c r="AY180" s="43"/>
      <c r="AZ180" s="43"/>
      <c r="BA180" s="43"/>
      <c r="BB180" s="43"/>
    </row>
    <row r="181" spans="1:54">
      <c r="A181" s="17"/>
      <c r="B181" s="18" t="s">
        <v>640</v>
      </c>
      <c r="C181" s="18" t="s">
        <v>641</v>
      </c>
      <c r="D181" s="79" t="s">
        <v>642</v>
      </c>
      <c r="E181" s="140"/>
      <c r="F181" s="87"/>
      <c r="G181" s="87"/>
      <c r="H181" s="102">
        <f t="shared" si="13"/>
        <v>0</v>
      </c>
      <c r="I181" s="46">
        <f t="shared" si="12"/>
        <v>0</v>
      </c>
      <c r="J181" s="40" t="str">
        <f>IF(_xlfn.XLOOKUP(B181,'POP Limieten'!$B$2:$B$14,'POP Limieten'!$C$2:$C$14,"")="","",IF(H181&gt;_xlfn.XLOOKUP(B181,'POP Limieten'!$B$2:$B$14,'POP Limieten'!$C$2:$C$14,""),1,0))</f>
        <v/>
      </c>
      <c r="K181" s="46"/>
      <c r="L181" s="46"/>
      <c r="M181" s="46"/>
      <c r="N181" s="43">
        <f>I181</f>
        <v>0</v>
      </c>
      <c r="O181" s="43"/>
      <c r="P181" s="43"/>
      <c r="Q181" s="43"/>
      <c r="R181" s="43"/>
      <c r="S181" s="43"/>
      <c r="T181" s="43"/>
      <c r="U181" s="43"/>
      <c r="V181" s="43"/>
      <c r="W181" s="43"/>
      <c r="X181" s="43"/>
      <c r="Y181" s="43"/>
      <c r="Z181" s="43"/>
      <c r="AA181" s="43"/>
      <c r="AB181" s="43">
        <f>IF(I181&gt;$AB$6,I181,0)</f>
        <v>0</v>
      </c>
      <c r="AC181" s="43"/>
      <c r="AD181" s="43">
        <f>IF(I181&gt;$AD$6,I181,0)</f>
        <v>0</v>
      </c>
      <c r="AE181" s="43"/>
      <c r="AF181" s="43"/>
      <c r="AG181" s="43"/>
      <c r="AH181" s="43"/>
      <c r="AI181" s="43"/>
      <c r="AJ181" s="43"/>
      <c r="AK181" s="43"/>
      <c r="AL181" s="43"/>
      <c r="AM181" s="46"/>
      <c r="AN181" s="43"/>
      <c r="AO181" s="43"/>
      <c r="AP181" s="43">
        <f>I181</f>
        <v>0</v>
      </c>
      <c r="AQ181" s="43"/>
      <c r="AR181" s="43"/>
      <c r="AS181" s="43"/>
      <c r="AT181" s="43"/>
      <c r="AU181" s="46"/>
      <c r="AV181" s="43"/>
      <c r="AW181" s="43"/>
      <c r="AX181" s="43"/>
      <c r="AY181" s="43"/>
      <c r="AZ181" s="43"/>
      <c r="BA181" s="43"/>
      <c r="BB181" s="43"/>
    </row>
    <row r="182" spans="1:54">
      <c r="A182" s="17"/>
      <c r="B182" s="18" t="s">
        <v>643</v>
      </c>
      <c r="C182" s="18" t="s">
        <v>644</v>
      </c>
      <c r="D182" s="79" t="s">
        <v>645</v>
      </c>
      <c r="E182" s="140"/>
      <c r="F182" s="87"/>
      <c r="G182" s="87"/>
      <c r="H182" s="102">
        <f t="shared" si="13"/>
        <v>0</v>
      </c>
      <c r="I182" s="46">
        <f t="shared" si="12"/>
        <v>0</v>
      </c>
      <c r="J182" s="40" t="str">
        <f>IF(_xlfn.XLOOKUP(B182,'POP Limieten'!$B$2:$B$14,'POP Limieten'!$C$2:$C$14,"")="","",IF(H182&gt;_xlfn.XLOOKUP(B182,'POP Limieten'!$B$2:$B$14,'POP Limieten'!$C$2:$C$14,""),1,0))</f>
        <v/>
      </c>
      <c r="K182" s="46"/>
      <c r="L182" s="46"/>
      <c r="M182" s="46"/>
      <c r="N182" s="43"/>
      <c r="O182" s="43"/>
      <c r="P182" s="43"/>
      <c r="Q182" s="43">
        <f>IF(I182&gt;$Q$6,I182,0)</f>
        <v>0</v>
      </c>
      <c r="R182" s="43"/>
      <c r="S182" s="43"/>
      <c r="T182" s="43"/>
      <c r="U182" s="43"/>
      <c r="V182" s="43"/>
      <c r="W182" s="43"/>
      <c r="X182" s="43"/>
      <c r="Y182" s="43"/>
      <c r="Z182" s="43"/>
      <c r="AA182" s="43"/>
      <c r="AB182" s="43"/>
      <c r="AC182" s="43"/>
      <c r="AD182" s="43"/>
      <c r="AE182" s="43"/>
      <c r="AF182" s="43"/>
      <c r="AG182" s="43"/>
      <c r="AH182" s="43"/>
      <c r="AI182" s="43"/>
      <c r="AJ182" s="43"/>
      <c r="AK182" s="43"/>
      <c r="AL182" s="43"/>
      <c r="AM182" s="46"/>
      <c r="AN182" s="43"/>
      <c r="AO182" s="43"/>
      <c r="AP182" s="43"/>
      <c r="AQ182" s="43"/>
      <c r="AR182" s="43">
        <f>IF(I182&gt;$AR$6,I182,0)</f>
        <v>0</v>
      </c>
      <c r="AS182" s="43">
        <f>I182</f>
        <v>0</v>
      </c>
      <c r="AT182" s="43">
        <f>I182</f>
        <v>0</v>
      </c>
      <c r="AU182" s="46">
        <f>IF(I182&gt;$AU$6,I182,0)</f>
        <v>0</v>
      </c>
      <c r="AV182" s="43"/>
      <c r="AW182" s="43"/>
      <c r="AX182" s="43"/>
      <c r="AY182" s="43"/>
      <c r="AZ182" s="43"/>
      <c r="BA182" s="43"/>
      <c r="BB182" s="43"/>
    </row>
    <row r="183" spans="1:54">
      <c r="A183" s="17"/>
      <c r="B183" s="18" t="s">
        <v>646</v>
      </c>
      <c r="C183" s="18" t="s">
        <v>647</v>
      </c>
      <c r="D183" s="51" t="s">
        <v>648</v>
      </c>
      <c r="E183" s="140"/>
      <c r="F183" s="87"/>
      <c r="G183" s="87"/>
      <c r="H183" s="102">
        <f t="shared" si="13"/>
        <v>0</v>
      </c>
      <c r="I183" s="46">
        <f t="shared" si="12"/>
        <v>0</v>
      </c>
      <c r="J183" s="40" t="str">
        <f>IF(_xlfn.XLOOKUP(B183,'POP Limieten'!$B$2:$B$14,'POP Limieten'!$C$2:$C$14,"")="","",IF(H183&gt;_xlfn.XLOOKUP(B183,'POP Limieten'!$B$2:$B$14,'POP Limieten'!$C$2:$C$14,""),1,0))</f>
        <v/>
      </c>
      <c r="K183" s="46"/>
      <c r="L183" s="46"/>
      <c r="M183" s="46"/>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3"/>
      <c r="AK183" s="43"/>
      <c r="AL183" s="43"/>
      <c r="AM183" s="46"/>
      <c r="AN183" s="43"/>
      <c r="AO183" s="43"/>
      <c r="AP183" s="43"/>
      <c r="AQ183" s="43"/>
      <c r="AR183" s="43"/>
      <c r="AS183" s="43"/>
      <c r="AT183" s="43"/>
      <c r="AU183" s="46"/>
      <c r="AV183" s="43"/>
      <c r="AW183" s="43"/>
      <c r="AX183" s="43"/>
      <c r="AY183" s="43"/>
      <c r="AZ183" s="43"/>
      <c r="BA183" s="43"/>
      <c r="BB183" s="43"/>
    </row>
    <row r="184" spans="1:54">
      <c r="A184" s="17"/>
      <c r="B184" s="18" t="s">
        <v>649</v>
      </c>
      <c r="C184" s="18" t="s">
        <v>650</v>
      </c>
      <c r="D184" s="51" t="s">
        <v>651</v>
      </c>
      <c r="E184" s="140"/>
      <c r="F184" s="87"/>
      <c r="G184" s="87"/>
      <c r="H184" s="102">
        <f t="shared" si="13"/>
        <v>0</v>
      </c>
      <c r="I184" s="46">
        <f t="shared" si="12"/>
        <v>0</v>
      </c>
      <c r="J184" s="40" t="str">
        <f>IF(_xlfn.XLOOKUP(B184,'POP Limieten'!$B$2:$B$14,'POP Limieten'!$C$2:$C$14,"")="","",IF(H184&gt;_xlfn.XLOOKUP(B184,'POP Limieten'!$B$2:$B$14,'POP Limieten'!$C$2:$C$14,""),1,0))</f>
        <v/>
      </c>
      <c r="K184" s="46"/>
      <c r="L184" s="46"/>
      <c r="M184" s="46"/>
      <c r="N184" s="43">
        <f>I184</f>
        <v>0</v>
      </c>
      <c r="O184" s="43"/>
      <c r="P184" s="43"/>
      <c r="Q184" s="43">
        <f>IF(I184&gt;$Q$6,I184,0)</f>
        <v>0</v>
      </c>
      <c r="R184" s="43"/>
      <c r="S184" s="43"/>
      <c r="T184" s="43">
        <f>I184</f>
        <v>0</v>
      </c>
      <c r="U184" s="43"/>
      <c r="V184" s="43"/>
      <c r="W184" s="43"/>
      <c r="X184" s="43"/>
      <c r="Y184" s="43"/>
      <c r="Z184" s="43"/>
      <c r="AA184" s="43"/>
      <c r="AB184" s="43"/>
      <c r="AC184" s="43">
        <f>IF(I184&gt;$AC$6,I184,0)</f>
        <v>0</v>
      </c>
      <c r="AD184" s="43">
        <f>IF(I184&gt;$AD$6,I184,0)</f>
        <v>0</v>
      </c>
      <c r="AE184" s="43">
        <f>IF(I184&gt;$AE$6,I184,0)</f>
        <v>0</v>
      </c>
      <c r="AF184" s="43"/>
      <c r="AG184" s="43"/>
      <c r="AH184" s="43"/>
      <c r="AI184" s="43"/>
      <c r="AJ184" s="43"/>
      <c r="AK184" s="43"/>
      <c r="AL184" s="43"/>
      <c r="AM184" s="46"/>
      <c r="AN184" s="43"/>
      <c r="AO184" s="43"/>
      <c r="AP184" s="43"/>
      <c r="AQ184" s="43"/>
      <c r="AR184" s="43"/>
      <c r="AS184" s="43"/>
      <c r="AT184" s="43"/>
      <c r="AU184" s="46"/>
      <c r="AV184" s="43"/>
      <c r="AW184" s="43"/>
      <c r="AX184" s="43"/>
      <c r="AY184" s="43"/>
      <c r="AZ184" s="43"/>
      <c r="BA184" s="43"/>
      <c r="BB184" s="43"/>
    </row>
    <row r="185" spans="1:54">
      <c r="A185" s="17"/>
      <c r="B185" s="18" t="s">
        <v>652</v>
      </c>
      <c r="C185" s="18" t="s">
        <v>653</v>
      </c>
      <c r="D185" s="51">
        <v>304</v>
      </c>
      <c r="E185" s="140"/>
      <c r="F185" s="87"/>
      <c r="G185" s="87"/>
      <c r="H185" s="102">
        <f t="shared" si="13"/>
        <v>0</v>
      </c>
      <c r="I185" s="46">
        <f t="shared" si="12"/>
        <v>0</v>
      </c>
      <c r="J185" s="40" t="str">
        <f>IF(_xlfn.XLOOKUP(B185,'POP Limieten'!$B$2:$B$14,'POP Limieten'!$C$2:$C$14,"")="","",IF(H185&gt;_xlfn.XLOOKUP(B185,'POP Limieten'!$B$2:$B$14,'POP Limieten'!$C$2:$C$14,""),1,0))</f>
        <v/>
      </c>
      <c r="K185" s="46"/>
      <c r="L185" s="46"/>
      <c r="M185" s="46"/>
      <c r="N185" s="43"/>
      <c r="O185" s="43"/>
      <c r="P185" s="43"/>
      <c r="Q185" s="43"/>
      <c r="R185" s="43"/>
      <c r="S185" s="43"/>
      <c r="T185" s="43"/>
      <c r="U185" s="43">
        <f>I185</f>
        <v>0</v>
      </c>
      <c r="V185" s="43"/>
      <c r="W185" s="43"/>
      <c r="X185" s="43"/>
      <c r="Y185" s="43"/>
      <c r="Z185" s="43"/>
      <c r="AA185" s="43"/>
      <c r="AB185" s="43"/>
      <c r="AC185" s="43"/>
      <c r="AD185" s="43"/>
      <c r="AE185" s="43"/>
      <c r="AF185" s="43"/>
      <c r="AG185" s="43"/>
      <c r="AH185" s="43"/>
      <c r="AI185" s="43"/>
      <c r="AJ185" s="43"/>
      <c r="AK185" s="43"/>
      <c r="AL185" s="43"/>
      <c r="AM185" s="46"/>
      <c r="AN185" s="43"/>
      <c r="AO185" s="43"/>
      <c r="AP185" s="43"/>
      <c r="AQ185" s="43"/>
      <c r="AR185" s="43"/>
      <c r="AS185" s="43"/>
      <c r="AT185" s="43"/>
      <c r="AU185" s="46"/>
      <c r="AV185" s="43"/>
      <c r="AW185" s="43"/>
      <c r="AX185" s="43"/>
      <c r="AY185" s="43"/>
      <c r="AZ185" s="43"/>
      <c r="BA185" s="43"/>
      <c r="BB185" s="43"/>
    </row>
    <row r="186" spans="1:54">
      <c r="A186" s="17"/>
      <c r="B186" s="18" t="s">
        <v>654</v>
      </c>
      <c r="C186" s="18" t="s">
        <v>655</v>
      </c>
      <c r="D186" s="51">
        <v>304</v>
      </c>
      <c r="E186" s="140"/>
      <c r="F186" s="87"/>
      <c r="G186" s="87"/>
      <c r="H186" s="102">
        <f t="shared" si="13"/>
        <v>0</v>
      </c>
      <c r="I186" s="46">
        <f t="shared" si="12"/>
        <v>0</v>
      </c>
      <c r="J186" s="40" t="str">
        <f>IF(_xlfn.XLOOKUP(B186,'POP Limieten'!$B$2:$B$14,'POP Limieten'!$C$2:$C$14,"")="","",IF(H186&gt;_xlfn.XLOOKUP(B186,'POP Limieten'!$B$2:$B$14,'POP Limieten'!$C$2:$C$14,""),1,0))</f>
        <v/>
      </c>
      <c r="K186" s="46"/>
      <c r="L186" s="46"/>
      <c r="M186" s="46"/>
      <c r="N186" s="43"/>
      <c r="O186" s="43"/>
      <c r="P186" s="43"/>
      <c r="Q186" s="43"/>
      <c r="R186" s="43"/>
      <c r="S186" s="43"/>
      <c r="T186" s="43"/>
      <c r="U186" s="43">
        <f>I186</f>
        <v>0</v>
      </c>
      <c r="V186" s="43"/>
      <c r="W186" s="43"/>
      <c r="X186" s="43"/>
      <c r="Y186" s="43"/>
      <c r="Z186" s="43"/>
      <c r="AA186" s="43"/>
      <c r="AB186" s="43"/>
      <c r="AC186" s="43"/>
      <c r="AD186" s="43"/>
      <c r="AE186" s="43"/>
      <c r="AF186" s="43"/>
      <c r="AG186" s="43"/>
      <c r="AH186" s="43"/>
      <c r="AI186" s="43"/>
      <c r="AJ186" s="43"/>
      <c r="AK186" s="43"/>
      <c r="AL186" s="43"/>
      <c r="AM186" s="46"/>
      <c r="AN186" s="43"/>
      <c r="AO186" s="43"/>
      <c r="AP186" s="43"/>
      <c r="AQ186" s="43"/>
      <c r="AR186" s="43"/>
      <c r="AS186" s="43"/>
      <c r="AT186" s="43"/>
      <c r="AU186" s="46"/>
      <c r="AV186" s="43"/>
      <c r="AW186" s="43"/>
      <c r="AX186" s="43"/>
      <c r="AY186" s="43"/>
      <c r="AZ186" s="43"/>
      <c r="BA186" s="43"/>
      <c r="BB186" s="43"/>
    </row>
    <row r="187" spans="1:54">
      <c r="A187" s="17"/>
      <c r="B187" s="18" t="s">
        <v>656</v>
      </c>
      <c r="C187" s="18" t="s">
        <v>657</v>
      </c>
      <c r="D187" s="51">
        <v>304</v>
      </c>
      <c r="E187" s="140"/>
      <c r="F187" s="87"/>
      <c r="G187" s="87"/>
      <c r="H187" s="102">
        <f t="shared" si="13"/>
        <v>0</v>
      </c>
      <c r="I187" s="46">
        <f t="shared" si="12"/>
        <v>0</v>
      </c>
      <c r="J187" s="40" t="str">
        <f>IF(_xlfn.XLOOKUP(B187,'POP Limieten'!$B$2:$B$14,'POP Limieten'!$C$2:$C$14,"")="","",IF(H187&gt;_xlfn.XLOOKUP(B187,'POP Limieten'!$B$2:$B$14,'POP Limieten'!$C$2:$C$14,""),1,0))</f>
        <v/>
      </c>
      <c r="K187" s="46"/>
      <c r="L187" s="46"/>
      <c r="M187" s="46"/>
      <c r="N187" s="43"/>
      <c r="O187" s="43"/>
      <c r="P187" s="43"/>
      <c r="Q187" s="43"/>
      <c r="R187" s="43"/>
      <c r="S187" s="43"/>
      <c r="T187" s="43"/>
      <c r="U187" s="43">
        <f>I187</f>
        <v>0</v>
      </c>
      <c r="V187" s="43"/>
      <c r="W187" s="43"/>
      <c r="X187" s="43"/>
      <c r="Y187" s="43"/>
      <c r="Z187" s="43"/>
      <c r="AA187" s="43"/>
      <c r="AB187" s="43"/>
      <c r="AC187" s="43"/>
      <c r="AD187" s="43"/>
      <c r="AE187" s="43"/>
      <c r="AF187" s="43"/>
      <c r="AG187" s="43"/>
      <c r="AH187" s="43"/>
      <c r="AI187" s="43"/>
      <c r="AJ187" s="43"/>
      <c r="AK187" s="43"/>
      <c r="AL187" s="43"/>
      <c r="AM187" s="46"/>
      <c r="AN187" s="43"/>
      <c r="AO187" s="43"/>
      <c r="AP187" s="43"/>
      <c r="AQ187" s="43"/>
      <c r="AR187" s="43"/>
      <c r="AS187" s="43"/>
      <c r="AT187" s="43"/>
      <c r="AU187" s="46"/>
      <c r="AV187" s="43"/>
      <c r="AW187" s="43"/>
      <c r="AX187" s="43"/>
      <c r="AY187" s="43"/>
      <c r="AZ187" s="43"/>
      <c r="BA187" s="43"/>
      <c r="BB187" s="43"/>
    </row>
    <row r="188" spans="1:54">
      <c r="A188" s="17"/>
      <c r="B188" s="18" t="s">
        <v>658</v>
      </c>
      <c r="C188" s="18" t="s">
        <v>659</v>
      </c>
      <c r="D188" s="51" t="s">
        <v>660</v>
      </c>
      <c r="E188" s="140"/>
      <c r="F188" s="87"/>
      <c r="G188" s="87"/>
      <c r="H188" s="102">
        <f t="shared" si="13"/>
        <v>0</v>
      </c>
      <c r="I188" s="46">
        <f t="shared" si="12"/>
        <v>0</v>
      </c>
      <c r="J188" s="40" t="str">
        <f>IF(_xlfn.XLOOKUP(B188,'POP Limieten'!$B$2:$B$14,'POP Limieten'!$C$2:$C$14,"")="","",IF(H188&gt;_xlfn.XLOOKUP(B188,'POP Limieten'!$B$2:$B$14,'POP Limieten'!$C$2:$C$14,""),1,0))</f>
        <v/>
      </c>
      <c r="K188" s="46"/>
      <c r="L188" s="46"/>
      <c r="M188" s="46"/>
      <c r="N188" s="43">
        <f>I188</f>
        <v>0</v>
      </c>
      <c r="O188" s="43"/>
      <c r="P188" s="43"/>
      <c r="Q188" s="43"/>
      <c r="R188" s="43"/>
      <c r="S188" s="43"/>
      <c r="T188" s="43"/>
      <c r="U188" s="43">
        <f>I188</f>
        <v>0</v>
      </c>
      <c r="V188" s="43"/>
      <c r="W188" s="43"/>
      <c r="X188" s="43"/>
      <c r="Y188" s="43"/>
      <c r="Z188" s="43"/>
      <c r="AA188" s="43"/>
      <c r="AB188" s="43"/>
      <c r="AC188" s="43"/>
      <c r="AD188" s="43"/>
      <c r="AE188" s="43"/>
      <c r="AF188" s="43"/>
      <c r="AG188" s="43"/>
      <c r="AH188" s="43"/>
      <c r="AI188" s="43"/>
      <c r="AJ188" s="43"/>
      <c r="AK188" s="43"/>
      <c r="AL188" s="43"/>
      <c r="AM188" s="46"/>
      <c r="AN188" s="43"/>
      <c r="AO188" s="43"/>
      <c r="AP188" s="43"/>
      <c r="AQ188" s="43"/>
      <c r="AR188" s="43">
        <f t="shared" ref="AR188:AR208" si="20">IF(I188&gt;$AR$6,I188,0)</f>
        <v>0</v>
      </c>
      <c r="AS188" s="43">
        <f t="shared" ref="AS188:AS206" si="21">I188</f>
        <v>0</v>
      </c>
      <c r="AT188" s="43">
        <f t="shared" ref="AT188:AT206" si="22">I188</f>
        <v>0</v>
      </c>
      <c r="AU188" s="46">
        <f t="shared" ref="AU188:AU204" si="23">IF(I188&gt;$AU$6,I188,0)</f>
        <v>0</v>
      </c>
      <c r="AV188" s="43"/>
      <c r="AW188" s="43"/>
      <c r="AX188" s="43"/>
      <c r="AY188" s="43"/>
      <c r="AZ188" s="43"/>
      <c r="BA188" s="43"/>
      <c r="BB188" s="43"/>
    </row>
    <row r="189" spans="1:54">
      <c r="A189" s="17" t="s">
        <v>661</v>
      </c>
      <c r="B189" s="18" t="s">
        <v>662</v>
      </c>
      <c r="C189" s="71" t="s">
        <v>663</v>
      </c>
      <c r="D189" s="80" t="s">
        <v>664</v>
      </c>
      <c r="E189" s="140"/>
      <c r="F189" s="87"/>
      <c r="G189" s="87"/>
      <c r="H189" s="102">
        <f t="shared" si="13"/>
        <v>0</v>
      </c>
      <c r="I189" s="46">
        <f t="shared" si="12"/>
        <v>0</v>
      </c>
      <c r="J189" s="40" t="str">
        <f>IF(_xlfn.XLOOKUP(B189,'POP Limieten'!$B$2:$B$14,'POP Limieten'!$C$2:$C$14,"")="","",IF(H189&gt;_xlfn.XLOOKUP(B189,'POP Limieten'!$B$2:$B$14,'POP Limieten'!$C$2:$C$14,""),1,0))</f>
        <v/>
      </c>
      <c r="K189" s="46"/>
      <c r="L189" s="46"/>
      <c r="M189" s="46"/>
      <c r="N189" s="43"/>
      <c r="O189" s="43"/>
      <c r="P189" s="43"/>
      <c r="Q189" s="43"/>
      <c r="R189" s="43"/>
      <c r="S189" s="43"/>
      <c r="T189" s="43"/>
      <c r="U189" s="43"/>
      <c r="V189" s="43"/>
      <c r="W189" s="43"/>
      <c r="X189" s="43"/>
      <c r="Y189" s="43"/>
      <c r="Z189" s="43"/>
      <c r="AA189" s="43"/>
      <c r="AB189" s="43"/>
      <c r="AC189" s="43"/>
      <c r="AD189" s="43"/>
      <c r="AE189" s="43"/>
      <c r="AF189" s="43"/>
      <c r="AG189" s="43">
        <f>I189</f>
        <v>0</v>
      </c>
      <c r="AH189" s="43"/>
      <c r="AI189" s="43"/>
      <c r="AJ189" s="43"/>
      <c r="AK189" s="43"/>
      <c r="AL189" s="43"/>
      <c r="AM189" s="46"/>
      <c r="AN189" s="43"/>
      <c r="AO189" s="43"/>
      <c r="AP189" s="43"/>
      <c r="AQ189" s="43"/>
      <c r="AR189" s="43">
        <f t="shared" si="20"/>
        <v>0</v>
      </c>
      <c r="AS189" s="43">
        <f t="shared" si="21"/>
        <v>0</v>
      </c>
      <c r="AT189" s="43">
        <f t="shared" si="22"/>
        <v>0</v>
      </c>
      <c r="AU189" s="46">
        <f t="shared" si="23"/>
        <v>0</v>
      </c>
      <c r="AV189" s="43"/>
      <c r="AW189" s="43"/>
      <c r="AX189" s="43"/>
      <c r="AY189" s="43"/>
      <c r="AZ189" s="43"/>
      <c r="BA189" s="43"/>
      <c r="BB189" s="43"/>
    </row>
    <row r="190" spans="1:54">
      <c r="A190" s="17"/>
      <c r="B190" s="18" t="s">
        <v>665</v>
      </c>
      <c r="C190" s="18" t="s">
        <v>666</v>
      </c>
      <c r="D190" s="51" t="s">
        <v>423</v>
      </c>
      <c r="E190" s="140"/>
      <c r="F190" s="87"/>
      <c r="G190" s="87"/>
      <c r="H190" s="102">
        <f t="shared" si="13"/>
        <v>0</v>
      </c>
      <c r="I190" s="46">
        <f t="shared" si="12"/>
        <v>0</v>
      </c>
      <c r="J190" s="40" t="str">
        <f>IF(_xlfn.XLOOKUP(B190,'POP Limieten'!$B$2:$B$14,'POP Limieten'!$C$2:$C$14,"")="","",IF(H190&gt;_xlfn.XLOOKUP(B190,'POP Limieten'!$B$2:$B$14,'POP Limieten'!$C$2:$C$14,""),1,0))</f>
        <v/>
      </c>
      <c r="K190" s="46"/>
      <c r="L190" s="46"/>
      <c r="M190" s="46"/>
      <c r="N190" s="43"/>
      <c r="O190" s="43"/>
      <c r="P190" s="43"/>
      <c r="Q190" s="43"/>
      <c r="R190" s="43"/>
      <c r="S190" s="43"/>
      <c r="T190" s="43"/>
      <c r="U190" s="43"/>
      <c r="V190" s="43"/>
      <c r="W190" s="43"/>
      <c r="X190" s="43"/>
      <c r="Y190" s="43"/>
      <c r="Z190" s="43"/>
      <c r="AA190" s="43"/>
      <c r="AB190" s="43"/>
      <c r="AC190" s="43"/>
      <c r="AD190" s="43">
        <f>IF(I190&gt;$AD$6,I190,0)</f>
        <v>0</v>
      </c>
      <c r="AE190" s="43"/>
      <c r="AF190" s="43"/>
      <c r="AG190" s="43"/>
      <c r="AH190" s="43"/>
      <c r="AI190" s="43"/>
      <c r="AJ190" s="43"/>
      <c r="AK190" s="43"/>
      <c r="AL190" s="43"/>
      <c r="AM190" s="46"/>
      <c r="AN190" s="43"/>
      <c r="AO190" s="43"/>
      <c r="AP190" s="43"/>
      <c r="AQ190" s="43"/>
      <c r="AR190" s="43">
        <f t="shared" si="20"/>
        <v>0</v>
      </c>
      <c r="AS190" s="43">
        <f t="shared" si="21"/>
        <v>0</v>
      </c>
      <c r="AT190" s="43">
        <f t="shared" si="22"/>
        <v>0</v>
      </c>
      <c r="AU190" s="46">
        <f t="shared" si="23"/>
        <v>0</v>
      </c>
      <c r="AV190" s="43"/>
      <c r="AW190" s="43"/>
      <c r="AX190" s="43"/>
      <c r="AY190" s="43"/>
      <c r="AZ190" s="43"/>
      <c r="BA190" s="43"/>
      <c r="BB190" s="43"/>
    </row>
    <row r="191" spans="1:54">
      <c r="A191" s="17"/>
      <c r="B191" s="18" t="s">
        <v>667</v>
      </c>
      <c r="C191" s="18" t="s">
        <v>668</v>
      </c>
      <c r="D191" s="51" t="s">
        <v>669</v>
      </c>
      <c r="E191" s="140"/>
      <c r="F191" s="87"/>
      <c r="G191" s="87"/>
      <c r="H191" s="102">
        <f t="shared" si="13"/>
        <v>0</v>
      </c>
      <c r="I191" s="46">
        <f t="shared" si="12"/>
        <v>0</v>
      </c>
      <c r="J191" s="40">
        <f>IF(_xlfn.XLOOKUP(B191,'POP Limieten'!$B$2:$B$14,'POP Limieten'!$C$2:$C$14,"")="","",IF(H191&gt;_xlfn.XLOOKUP(B191,'POP Limieten'!$B$2:$B$14,'POP Limieten'!$C$2:$C$14,""),1,0))</f>
        <v>0</v>
      </c>
      <c r="K191" s="46"/>
      <c r="L191" s="46"/>
      <c r="M191" s="46"/>
      <c r="N191" s="43"/>
      <c r="O191" s="43"/>
      <c r="P191" s="43"/>
      <c r="Q191" s="43"/>
      <c r="R191" s="43"/>
      <c r="S191" s="43"/>
      <c r="T191" s="43"/>
      <c r="U191" s="43"/>
      <c r="V191" s="43"/>
      <c r="W191" s="43"/>
      <c r="X191" s="43"/>
      <c r="Y191" s="43"/>
      <c r="Z191" s="43"/>
      <c r="AA191" s="43">
        <f t="shared" ref="AA191:AA196" si="24">IF(I191&gt;$AA$6,I191,0)</f>
        <v>0</v>
      </c>
      <c r="AB191" s="43"/>
      <c r="AC191" s="43"/>
      <c r="AD191" s="43"/>
      <c r="AE191" s="43">
        <f>IF(I191&gt;$AE$6,I191,0)</f>
        <v>0</v>
      </c>
      <c r="AF191" s="43"/>
      <c r="AG191" s="43">
        <f>I191</f>
        <v>0</v>
      </c>
      <c r="AH191" s="43"/>
      <c r="AI191" s="43"/>
      <c r="AJ191" s="43"/>
      <c r="AK191" s="43"/>
      <c r="AL191" s="43"/>
      <c r="AM191" s="46"/>
      <c r="AN191" s="43"/>
      <c r="AO191" s="43"/>
      <c r="AP191" s="43"/>
      <c r="AQ191" s="43"/>
      <c r="AR191" s="43">
        <f t="shared" si="20"/>
        <v>0</v>
      </c>
      <c r="AS191" s="43">
        <f t="shared" si="21"/>
        <v>0</v>
      </c>
      <c r="AT191" s="43">
        <f t="shared" si="22"/>
        <v>0</v>
      </c>
      <c r="AU191" s="46">
        <f t="shared" si="23"/>
        <v>0</v>
      </c>
      <c r="AV191" s="43"/>
      <c r="AW191" s="43"/>
      <c r="AX191" s="43"/>
      <c r="AY191" s="43"/>
      <c r="AZ191" s="43"/>
      <c r="BA191" s="43"/>
      <c r="BB191" s="43"/>
    </row>
    <row r="192" spans="1:54">
      <c r="A192" s="17"/>
      <c r="B192" s="18" t="s">
        <v>670</v>
      </c>
      <c r="C192" s="18" t="s">
        <v>671</v>
      </c>
      <c r="D192" s="51" t="s">
        <v>669</v>
      </c>
      <c r="E192" s="140"/>
      <c r="F192" s="87"/>
      <c r="G192" s="87"/>
      <c r="H192" s="102">
        <f t="shared" si="13"/>
        <v>0</v>
      </c>
      <c r="I192" s="46">
        <f t="shared" si="12"/>
        <v>0</v>
      </c>
      <c r="J192" s="40">
        <f>IF(_xlfn.XLOOKUP(B192,'POP Limieten'!$B$2:$B$14,'POP Limieten'!$C$2:$C$14,"")="","",IF(H192&gt;_xlfn.XLOOKUP(B192,'POP Limieten'!$B$2:$B$14,'POP Limieten'!$C$2:$C$14,""),1,0))</f>
        <v>0</v>
      </c>
      <c r="K192" s="46"/>
      <c r="L192" s="46"/>
      <c r="M192" s="46"/>
      <c r="N192" s="43"/>
      <c r="O192" s="43"/>
      <c r="P192" s="43"/>
      <c r="Q192" s="43"/>
      <c r="R192" s="43"/>
      <c r="S192" s="43"/>
      <c r="T192" s="43"/>
      <c r="U192" s="43"/>
      <c r="V192" s="43"/>
      <c r="W192" s="43"/>
      <c r="X192" s="43"/>
      <c r="Y192" s="43"/>
      <c r="Z192" s="43"/>
      <c r="AA192" s="43">
        <f t="shared" si="24"/>
        <v>0</v>
      </c>
      <c r="AB192" s="43"/>
      <c r="AC192" s="43"/>
      <c r="AD192" s="43"/>
      <c r="AE192" s="43">
        <f>IF(I192&gt;$AE$6,I192,0)</f>
        <v>0</v>
      </c>
      <c r="AF192" s="43"/>
      <c r="AG192" s="43">
        <f>I192</f>
        <v>0</v>
      </c>
      <c r="AH192" s="43"/>
      <c r="AI192" s="43"/>
      <c r="AJ192" s="43"/>
      <c r="AK192" s="43"/>
      <c r="AL192" s="43"/>
      <c r="AM192" s="46"/>
      <c r="AN192" s="43"/>
      <c r="AO192" s="43"/>
      <c r="AP192" s="43"/>
      <c r="AQ192" s="43"/>
      <c r="AR192" s="43">
        <f t="shared" si="20"/>
        <v>0</v>
      </c>
      <c r="AS192" s="43">
        <f t="shared" si="21"/>
        <v>0</v>
      </c>
      <c r="AT192" s="43">
        <f t="shared" si="22"/>
        <v>0</v>
      </c>
      <c r="AU192" s="46">
        <f t="shared" si="23"/>
        <v>0</v>
      </c>
      <c r="AV192" s="43"/>
      <c r="AW192" s="43"/>
      <c r="AX192" s="43"/>
      <c r="AY192" s="43"/>
      <c r="AZ192" s="43"/>
      <c r="BA192" s="43"/>
      <c r="BB192" s="43"/>
    </row>
    <row r="193" spans="1:54">
      <c r="A193" s="17"/>
      <c r="B193" s="18" t="s">
        <v>672</v>
      </c>
      <c r="C193" s="18" t="s">
        <v>673</v>
      </c>
      <c r="D193" s="80" t="s">
        <v>674</v>
      </c>
      <c r="E193" s="140"/>
      <c r="F193" s="87"/>
      <c r="G193" s="87"/>
      <c r="H193" s="102">
        <f t="shared" si="13"/>
        <v>0</v>
      </c>
      <c r="I193" s="46">
        <f t="shared" si="12"/>
        <v>0</v>
      </c>
      <c r="J193" s="40">
        <f>IF(_xlfn.XLOOKUP(B193,'POP Limieten'!$B$2:$B$14,'POP Limieten'!$C$2:$C$14,"")="","",IF(H193&gt;_xlfn.XLOOKUP(B193,'POP Limieten'!$B$2:$B$14,'POP Limieten'!$C$2:$C$14,""),1,0))</f>
        <v>0</v>
      </c>
      <c r="K193" s="46"/>
      <c r="L193" s="46"/>
      <c r="M193" s="46"/>
      <c r="N193" s="43"/>
      <c r="O193" s="43"/>
      <c r="P193" s="43"/>
      <c r="Q193" s="43"/>
      <c r="R193" s="43"/>
      <c r="S193" s="43">
        <f>I193</f>
        <v>0</v>
      </c>
      <c r="T193" s="43"/>
      <c r="U193" s="43"/>
      <c r="V193" s="43"/>
      <c r="W193" s="43"/>
      <c r="X193" s="43"/>
      <c r="Y193" s="43"/>
      <c r="Z193" s="43"/>
      <c r="AA193" s="43">
        <f t="shared" si="24"/>
        <v>0</v>
      </c>
      <c r="AB193" s="43"/>
      <c r="AC193" s="43">
        <f>IF(I193&gt;$AC$6,I193,0)</f>
        <v>0</v>
      </c>
      <c r="AD193" s="43"/>
      <c r="AE193" s="43">
        <f>IF(I193&gt;$AE$6,I193,0)</f>
        <v>0</v>
      </c>
      <c r="AF193" s="43"/>
      <c r="AG193" s="43"/>
      <c r="AH193" s="43"/>
      <c r="AI193" s="43"/>
      <c r="AJ193" s="43"/>
      <c r="AK193" s="43"/>
      <c r="AL193" s="43"/>
      <c r="AM193" s="46"/>
      <c r="AN193" s="43"/>
      <c r="AO193" s="43"/>
      <c r="AP193" s="43"/>
      <c r="AQ193" s="43"/>
      <c r="AR193" s="43">
        <f t="shared" si="20"/>
        <v>0</v>
      </c>
      <c r="AS193" s="43">
        <f t="shared" si="21"/>
        <v>0</v>
      </c>
      <c r="AT193" s="43">
        <f t="shared" si="22"/>
        <v>0</v>
      </c>
      <c r="AU193" s="46">
        <f t="shared" si="23"/>
        <v>0</v>
      </c>
      <c r="AV193" s="43"/>
      <c r="AW193" s="43"/>
      <c r="AX193" s="43"/>
      <c r="AY193" s="43"/>
      <c r="AZ193" s="43"/>
      <c r="BA193" s="43"/>
      <c r="BB193" s="43"/>
    </row>
    <row r="194" spans="1:54">
      <c r="A194" s="17"/>
      <c r="B194" s="18" t="s">
        <v>675</v>
      </c>
      <c r="C194" s="18" t="s">
        <v>676</v>
      </c>
      <c r="D194" s="51" t="s">
        <v>669</v>
      </c>
      <c r="E194" s="140"/>
      <c r="F194" s="87"/>
      <c r="G194" s="87"/>
      <c r="H194" s="102">
        <f t="shared" si="13"/>
        <v>0</v>
      </c>
      <c r="I194" s="46">
        <f t="shared" si="12"/>
        <v>0</v>
      </c>
      <c r="J194" s="40">
        <f>IF(_xlfn.XLOOKUP(B194,'POP Limieten'!$B$2:$B$14,'POP Limieten'!$C$2:$C$14,"")="","",IF(H194&gt;_xlfn.XLOOKUP(B194,'POP Limieten'!$B$2:$B$14,'POP Limieten'!$C$2:$C$14,""),1,0))</f>
        <v>0</v>
      </c>
      <c r="K194" s="46"/>
      <c r="L194" s="46"/>
      <c r="M194" s="46"/>
      <c r="N194" s="43"/>
      <c r="O194" s="43"/>
      <c r="P194" s="43"/>
      <c r="Q194" s="43"/>
      <c r="R194" s="43"/>
      <c r="S194" s="43"/>
      <c r="T194" s="43"/>
      <c r="U194" s="43"/>
      <c r="V194" s="43"/>
      <c r="W194" s="43"/>
      <c r="X194" s="43"/>
      <c r="Y194" s="43"/>
      <c r="Z194" s="43"/>
      <c r="AA194" s="43">
        <f t="shared" si="24"/>
        <v>0</v>
      </c>
      <c r="AB194" s="43"/>
      <c r="AC194" s="43"/>
      <c r="AD194" s="43"/>
      <c r="AE194" s="43">
        <f>IF(I194&gt;$AE$6,I194,0)</f>
        <v>0</v>
      </c>
      <c r="AF194" s="43"/>
      <c r="AG194" s="43">
        <f>I194</f>
        <v>0</v>
      </c>
      <c r="AH194" s="43"/>
      <c r="AI194" s="43"/>
      <c r="AJ194" s="43"/>
      <c r="AK194" s="43"/>
      <c r="AL194" s="43"/>
      <c r="AM194" s="46"/>
      <c r="AN194" s="43"/>
      <c r="AO194" s="43"/>
      <c r="AP194" s="43"/>
      <c r="AQ194" s="43"/>
      <c r="AR194" s="43">
        <f t="shared" si="20"/>
        <v>0</v>
      </c>
      <c r="AS194" s="43">
        <f t="shared" si="21"/>
        <v>0</v>
      </c>
      <c r="AT194" s="43">
        <f t="shared" si="22"/>
        <v>0</v>
      </c>
      <c r="AU194" s="46">
        <f t="shared" si="23"/>
        <v>0</v>
      </c>
      <c r="AV194" s="43"/>
      <c r="AW194" s="43"/>
      <c r="AX194" s="43"/>
      <c r="AY194" s="43"/>
      <c r="AZ194" s="43"/>
      <c r="BA194" s="43"/>
      <c r="BB194" s="43"/>
    </row>
    <row r="195" spans="1:54">
      <c r="A195" s="17"/>
      <c r="B195" s="18" t="s">
        <v>677</v>
      </c>
      <c r="C195" s="18" t="s">
        <v>678</v>
      </c>
      <c r="D195" s="80" t="s">
        <v>679</v>
      </c>
      <c r="E195" s="140"/>
      <c r="F195" s="87"/>
      <c r="G195" s="87"/>
      <c r="H195" s="102">
        <f t="shared" si="13"/>
        <v>0</v>
      </c>
      <c r="I195" s="46">
        <f t="shared" si="12"/>
        <v>0</v>
      </c>
      <c r="J195" s="40">
        <f>IF(_xlfn.XLOOKUP(B195,'POP Limieten'!$B$2:$B$14,'POP Limieten'!$C$2:$C$14,"")="","",IF(H195&gt;_xlfn.XLOOKUP(B195,'POP Limieten'!$B$2:$B$14,'POP Limieten'!$C$2:$C$14,""),1,0))</f>
        <v>0</v>
      </c>
      <c r="K195" s="46"/>
      <c r="L195" s="46"/>
      <c r="M195" s="46"/>
      <c r="N195" s="43"/>
      <c r="O195" s="43"/>
      <c r="P195" s="43"/>
      <c r="Q195" s="43"/>
      <c r="R195" s="43">
        <f>I195</f>
        <v>0</v>
      </c>
      <c r="S195" s="43"/>
      <c r="T195" s="43"/>
      <c r="U195" s="43"/>
      <c r="V195" s="43"/>
      <c r="W195" s="43"/>
      <c r="X195" s="43"/>
      <c r="Y195" s="43"/>
      <c r="Z195" s="43"/>
      <c r="AA195" s="43">
        <f t="shared" si="24"/>
        <v>0</v>
      </c>
      <c r="AB195" s="43">
        <f>IF(I195&gt;$AB$6,I195,0)</f>
        <v>0</v>
      </c>
      <c r="AC195" s="43"/>
      <c r="AD195" s="43"/>
      <c r="AE195" s="43"/>
      <c r="AF195" s="43"/>
      <c r="AG195" s="43">
        <f>I195</f>
        <v>0</v>
      </c>
      <c r="AH195" s="43"/>
      <c r="AI195" s="43"/>
      <c r="AJ195" s="43"/>
      <c r="AK195" s="43"/>
      <c r="AL195" s="43"/>
      <c r="AM195" s="46"/>
      <c r="AN195" s="43"/>
      <c r="AO195" s="43"/>
      <c r="AP195" s="43"/>
      <c r="AQ195" s="43"/>
      <c r="AR195" s="43">
        <f t="shared" si="20"/>
        <v>0</v>
      </c>
      <c r="AS195" s="43">
        <f t="shared" si="21"/>
        <v>0</v>
      </c>
      <c r="AT195" s="43">
        <f t="shared" si="22"/>
        <v>0</v>
      </c>
      <c r="AU195" s="46">
        <f t="shared" si="23"/>
        <v>0</v>
      </c>
      <c r="AV195" s="43"/>
      <c r="AW195" s="43"/>
      <c r="AX195" s="43"/>
      <c r="AY195" s="43"/>
      <c r="AZ195" s="43"/>
      <c r="BA195" s="43"/>
      <c r="BB195" s="43"/>
    </row>
    <row r="196" spans="1:54">
      <c r="A196" s="17"/>
      <c r="B196" s="18" t="s">
        <v>680</v>
      </c>
      <c r="C196" s="18" t="s">
        <v>681</v>
      </c>
      <c r="D196" s="80" t="s">
        <v>682</v>
      </c>
      <c r="E196" s="140"/>
      <c r="F196" s="87"/>
      <c r="G196" s="87"/>
      <c r="H196" s="102">
        <f t="shared" si="13"/>
        <v>0</v>
      </c>
      <c r="I196" s="46">
        <f t="shared" si="12"/>
        <v>0</v>
      </c>
      <c r="J196" s="40">
        <f>IF(_xlfn.XLOOKUP(B196,'POP Limieten'!$B$2:$B$14,'POP Limieten'!$C$2:$C$14,"")="","",IF(H196&gt;_xlfn.XLOOKUP(B196,'POP Limieten'!$B$2:$B$14,'POP Limieten'!$C$2:$C$14,""),1,0))</f>
        <v>0</v>
      </c>
      <c r="K196" s="46"/>
      <c r="L196" s="46"/>
      <c r="M196" s="46"/>
      <c r="N196" s="43"/>
      <c r="O196" s="43"/>
      <c r="P196" s="43"/>
      <c r="Q196" s="43"/>
      <c r="R196" s="43">
        <f>I196</f>
        <v>0</v>
      </c>
      <c r="S196" s="43"/>
      <c r="T196" s="43"/>
      <c r="U196" s="43"/>
      <c r="V196" s="43"/>
      <c r="W196" s="43">
        <f>IF(I196&gt;$W$6,I196,0)</f>
        <v>0</v>
      </c>
      <c r="X196" s="43"/>
      <c r="Y196" s="43"/>
      <c r="Z196" s="43"/>
      <c r="AA196" s="43">
        <f t="shared" si="24"/>
        <v>0</v>
      </c>
      <c r="AB196" s="43"/>
      <c r="AC196" s="43"/>
      <c r="AD196" s="43"/>
      <c r="AE196" s="43"/>
      <c r="AF196" s="43"/>
      <c r="AG196" s="43">
        <f>I196</f>
        <v>0</v>
      </c>
      <c r="AH196" s="43"/>
      <c r="AI196" s="43"/>
      <c r="AJ196" s="43"/>
      <c r="AK196" s="43"/>
      <c r="AL196" s="43"/>
      <c r="AM196" s="46"/>
      <c r="AN196" s="43"/>
      <c r="AO196" s="43"/>
      <c r="AP196" s="43"/>
      <c r="AQ196" s="43"/>
      <c r="AR196" s="43">
        <f t="shared" si="20"/>
        <v>0</v>
      </c>
      <c r="AS196" s="43">
        <f t="shared" si="21"/>
        <v>0</v>
      </c>
      <c r="AT196" s="43">
        <f t="shared" si="22"/>
        <v>0</v>
      </c>
      <c r="AU196" s="46">
        <f t="shared" si="23"/>
        <v>0</v>
      </c>
      <c r="AV196" s="43"/>
      <c r="AW196" s="43"/>
      <c r="AX196" s="43"/>
      <c r="AY196" s="43"/>
      <c r="AZ196" s="43"/>
      <c r="BA196" s="43"/>
      <c r="BB196" s="43"/>
    </row>
    <row r="197" spans="1:54">
      <c r="A197" s="17"/>
      <c r="B197" s="18" t="s">
        <v>683</v>
      </c>
      <c r="C197" s="18" t="s">
        <v>684</v>
      </c>
      <c r="D197" s="80" t="s">
        <v>685</v>
      </c>
      <c r="E197" s="140"/>
      <c r="F197" s="87"/>
      <c r="G197" s="87"/>
      <c r="H197" s="102">
        <f t="shared" si="13"/>
        <v>0</v>
      </c>
      <c r="I197" s="46">
        <f t="shared" si="12"/>
        <v>0</v>
      </c>
      <c r="J197" s="40" t="str">
        <f>IF(_xlfn.XLOOKUP(B197,'POP Limieten'!$B$2:$B$14,'POP Limieten'!$C$2:$C$14,"")="","",IF(H197&gt;_xlfn.XLOOKUP(B197,'POP Limieten'!$B$2:$B$14,'POP Limieten'!$C$2:$C$14,""),1,0))</f>
        <v/>
      </c>
      <c r="K197" s="46"/>
      <c r="L197" s="46"/>
      <c r="M197" s="46"/>
      <c r="N197" s="43"/>
      <c r="O197" s="43"/>
      <c r="P197" s="43"/>
      <c r="Q197" s="43"/>
      <c r="R197" s="43"/>
      <c r="S197" s="43"/>
      <c r="T197" s="43"/>
      <c r="U197" s="43"/>
      <c r="V197" s="43"/>
      <c r="W197" s="43">
        <f>IF(I197&gt;$W$6,I197,0)</f>
        <v>0</v>
      </c>
      <c r="X197" s="43">
        <f>IF(I197&gt;$X$6,I197,0)</f>
        <v>0</v>
      </c>
      <c r="Y197" s="43"/>
      <c r="Z197" s="43"/>
      <c r="AA197" s="43"/>
      <c r="AB197" s="43"/>
      <c r="AC197" s="43"/>
      <c r="AD197" s="43"/>
      <c r="AE197" s="43"/>
      <c r="AF197" s="43"/>
      <c r="AG197" s="43"/>
      <c r="AH197" s="43"/>
      <c r="AI197" s="43"/>
      <c r="AJ197" s="43"/>
      <c r="AK197" s="43"/>
      <c r="AL197" s="43"/>
      <c r="AM197" s="46"/>
      <c r="AN197" s="43"/>
      <c r="AO197" s="43"/>
      <c r="AP197" s="43"/>
      <c r="AQ197" s="43"/>
      <c r="AR197" s="43">
        <f t="shared" si="20"/>
        <v>0</v>
      </c>
      <c r="AS197" s="43">
        <f t="shared" si="21"/>
        <v>0</v>
      </c>
      <c r="AT197" s="43">
        <f t="shared" si="22"/>
        <v>0</v>
      </c>
      <c r="AU197" s="46">
        <f t="shared" si="23"/>
        <v>0</v>
      </c>
      <c r="AV197" s="43"/>
      <c r="AW197" s="43"/>
      <c r="AX197" s="43"/>
      <c r="AY197" s="43"/>
      <c r="AZ197" s="43"/>
      <c r="BA197" s="43"/>
      <c r="BB197" s="43"/>
    </row>
    <row r="198" spans="1:54">
      <c r="A198" s="17"/>
      <c r="B198" s="18" t="s">
        <v>686</v>
      </c>
      <c r="C198" s="18" t="s">
        <v>687</v>
      </c>
      <c r="D198" s="51" t="s">
        <v>688</v>
      </c>
      <c r="E198" s="140"/>
      <c r="F198" s="87"/>
      <c r="G198" s="87"/>
      <c r="H198" s="102">
        <f t="shared" si="13"/>
        <v>0</v>
      </c>
      <c r="I198" s="46">
        <f t="shared" si="12"/>
        <v>0</v>
      </c>
      <c r="J198" s="40" t="str">
        <f>IF(_xlfn.XLOOKUP(B198,'POP Limieten'!$B$2:$B$14,'POP Limieten'!$C$2:$C$14,"")="","",IF(H198&gt;_xlfn.XLOOKUP(B198,'POP Limieten'!$B$2:$B$14,'POP Limieten'!$C$2:$C$14,""),1,0))</f>
        <v/>
      </c>
      <c r="K198" s="46"/>
      <c r="L198" s="46"/>
      <c r="M198" s="46"/>
      <c r="N198" s="43"/>
      <c r="O198" s="43"/>
      <c r="P198" s="43"/>
      <c r="Q198" s="43"/>
      <c r="R198" s="43"/>
      <c r="S198" s="43"/>
      <c r="T198" s="43"/>
      <c r="U198" s="43"/>
      <c r="V198" s="43"/>
      <c r="W198" s="43"/>
      <c r="X198" s="43"/>
      <c r="Y198" s="43"/>
      <c r="Z198" s="43"/>
      <c r="AA198" s="43">
        <f t="shared" ref="AA198:AA203" si="25">IF(I198&gt;$AA$6,I198,0)</f>
        <v>0</v>
      </c>
      <c r="AB198" s="43"/>
      <c r="AC198" s="43"/>
      <c r="AD198" s="43"/>
      <c r="AE198" s="43">
        <f>IF(I198&gt;$AE$6,I198,0)</f>
        <v>0</v>
      </c>
      <c r="AF198" s="43"/>
      <c r="AG198" s="43"/>
      <c r="AH198" s="43"/>
      <c r="AI198" s="43"/>
      <c r="AJ198" s="43"/>
      <c r="AK198" s="43"/>
      <c r="AL198" s="43"/>
      <c r="AM198" s="46"/>
      <c r="AN198" s="43"/>
      <c r="AO198" s="43"/>
      <c r="AP198" s="43"/>
      <c r="AQ198" s="43"/>
      <c r="AR198" s="43">
        <f t="shared" si="20"/>
        <v>0</v>
      </c>
      <c r="AS198" s="43">
        <f t="shared" si="21"/>
        <v>0</v>
      </c>
      <c r="AT198" s="43">
        <f t="shared" si="22"/>
        <v>0</v>
      </c>
      <c r="AU198" s="46">
        <f t="shared" si="23"/>
        <v>0</v>
      </c>
      <c r="AV198" s="43"/>
      <c r="AW198" s="43"/>
      <c r="AX198" s="43"/>
      <c r="AY198" s="43"/>
      <c r="AZ198" s="43"/>
      <c r="BA198" s="43"/>
      <c r="BB198" s="43"/>
    </row>
    <row r="199" spans="1:54">
      <c r="A199" s="17"/>
      <c r="B199" s="18" t="s">
        <v>689</v>
      </c>
      <c r="C199" s="18" t="s">
        <v>690</v>
      </c>
      <c r="D199" s="51" t="s">
        <v>691</v>
      </c>
      <c r="E199" s="140"/>
      <c r="F199" s="87"/>
      <c r="G199" s="87"/>
      <c r="H199" s="102">
        <f t="shared" si="13"/>
        <v>0</v>
      </c>
      <c r="I199" s="46">
        <f t="shared" si="12"/>
        <v>0</v>
      </c>
      <c r="J199" s="40" t="str">
        <f>IF(_xlfn.XLOOKUP(B199,'POP Limieten'!$B$2:$B$14,'POP Limieten'!$C$2:$C$14,"")="","",IF(H199&gt;_xlfn.XLOOKUP(B199,'POP Limieten'!$B$2:$B$14,'POP Limieten'!$C$2:$C$14,""),1,0))</f>
        <v/>
      </c>
      <c r="K199" s="46"/>
      <c r="L199" s="46"/>
      <c r="M199" s="46"/>
      <c r="N199" s="43"/>
      <c r="O199" s="43"/>
      <c r="P199" s="43"/>
      <c r="Q199" s="43"/>
      <c r="R199" s="43">
        <f>I199</f>
        <v>0</v>
      </c>
      <c r="S199" s="43"/>
      <c r="T199" s="43"/>
      <c r="U199" s="43"/>
      <c r="V199" s="43"/>
      <c r="W199" s="43"/>
      <c r="X199" s="43"/>
      <c r="Y199" s="43"/>
      <c r="Z199" s="43"/>
      <c r="AA199" s="43">
        <f t="shared" si="25"/>
        <v>0</v>
      </c>
      <c r="AB199" s="43"/>
      <c r="AC199" s="43"/>
      <c r="AD199" s="43"/>
      <c r="AE199" s="43"/>
      <c r="AF199" s="43"/>
      <c r="AG199" s="43">
        <f>I199</f>
        <v>0</v>
      </c>
      <c r="AH199" s="43"/>
      <c r="AI199" s="43"/>
      <c r="AJ199" s="43"/>
      <c r="AK199" s="43"/>
      <c r="AL199" s="43"/>
      <c r="AM199" s="46"/>
      <c r="AN199" s="43"/>
      <c r="AO199" s="43"/>
      <c r="AP199" s="43"/>
      <c r="AQ199" s="43"/>
      <c r="AR199" s="43">
        <f t="shared" si="20"/>
        <v>0</v>
      </c>
      <c r="AS199" s="43">
        <f t="shared" si="21"/>
        <v>0</v>
      </c>
      <c r="AT199" s="43">
        <f t="shared" si="22"/>
        <v>0</v>
      </c>
      <c r="AU199" s="46">
        <f t="shared" si="23"/>
        <v>0</v>
      </c>
      <c r="AV199" s="43"/>
      <c r="AW199" s="43"/>
      <c r="AX199" s="43"/>
      <c r="AY199" s="43"/>
      <c r="AZ199" s="43"/>
      <c r="BA199" s="43"/>
      <c r="BB199" s="43"/>
    </row>
    <row r="200" spans="1:54">
      <c r="A200" s="17"/>
      <c r="B200" s="18" t="s">
        <v>692</v>
      </c>
      <c r="C200" s="18" t="s">
        <v>693</v>
      </c>
      <c r="D200" s="51" t="s">
        <v>691</v>
      </c>
      <c r="E200" s="140"/>
      <c r="F200" s="87"/>
      <c r="G200" s="87"/>
      <c r="H200" s="102">
        <f t="shared" si="13"/>
        <v>0</v>
      </c>
      <c r="I200" s="46">
        <f t="shared" si="12"/>
        <v>0</v>
      </c>
      <c r="J200" s="40" t="str">
        <f>IF(_xlfn.XLOOKUP(B200,'POP Limieten'!$B$2:$B$14,'POP Limieten'!$C$2:$C$14,"")="","",IF(H200&gt;_xlfn.XLOOKUP(B200,'POP Limieten'!$B$2:$B$14,'POP Limieten'!$C$2:$C$14,""),1,0))</f>
        <v/>
      </c>
      <c r="K200" s="46"/>
      <c r="L200" s="46"/>
      <c r="M200" s="46"/>
      <c r="N200" s="43"/>
      <c r="O200" s="43"/>
      <c r="P200" s="43"/>
      <c r="Q200" s="43"/>
      <c r="R200" s="43">
        <f>I200</f>
        <v>0</v>
      </c>
      <c r="S200" s="43"/>
      <c r="T200" s="43"/>
      <c r="U200" s="43"/>
      <c r="V200" s="43"/>
      <c r="W200" s="43"/>
      <c r="X200" s="43"/>
      <c r="Y200" s="43"/>
      <c r="Z200" s="43"/>
      <c r="AA200" s="43">
        <f t="shared" si="25"/>
        <v>0</v>
      </c>
      <c r="AB200" s="43"/>
      <c r="AC200" s="43"/>
      <c r="AD200" s="43"/>
      <c r="AE200" s="43"/>
      <c r="AF200" s="43"/>
      <c r="AG200" s="43">
        <f>I200</f>
        <v>0</v>
      </c>
      <c r="AH200" s="43"/>
      <c r="AI200" s="43"/>
      <c r="AJ200" s="43"/>
      <c r="AK200" s="43"/>
      <c r="AL200" s="43"/>
      <c r="AM200" s="46"/>
      <c r="AN200" s="43"/>
      <c r="AO200" s="43"/>
      <c r="AP200" s="43"/>
      <c r="AQ200" s="43"/>
      <c r="AR200" s="43">
        <f t="shared" si="20"/>
        <v>0</v>
      </c>
      <c r="AS200" s="43">
        <f t="shared" si="21"/>
        <v>0</v>
      </c>
      <c r="AT200" s="43">
        <f t="shared" si="22"/>
        <v>0</v>
      </c>
      <c r="AU200" s="46">
        <f t="shared" si="23"/>
        <v>0</v>
      </c>
      <c r="AV200" s="43"/>
      <c r="AW200" s="43"/>
      <c r="AX200" s="43"/>
      <c r="AY200" s="43"/>
      <c r="AZ200" s="43"/>
      <c r="BA200" s="43"/>
      <c r="BB200" s="43"/>
    </row>
    <row r="201" spans="1:54">
      <c r="A201" s="17"/>
      <c r="B201" s="18" t="s">
        <v>694</v>
      </c>
      <c r="C201" s="18" t="s">
        <v>695</v>
      </c>
      <c r="D201" s="80" t="s">
        <v>696</v>
      </c>
      <c r="E201" s="140"/>
      <c r="F201" s="87"/>
      <c r="G201" s="87"/>
      <c r="H201" s="102">
        <f t="shared" si="13"/>
        <v>0</v>
      </c>
      <c r="I201" s="46">
        <f t="shared" si="12"/>
        <v>0</v>
      </c>
      <c r="J201" s="40">
        <f>IF(_xlfn.XLOOKUP(B201,'POP Limieten'!$B$2:$B$14,'POP Limieten'!$C$2:$C$14,"")="","",IF(H201&gt;_xlfn.XLOOKUP(B201,'POP Limieten'!$B$2:$B$14,'POP Limieten'!$C$2:$C$14,""),1,0))</f>
        <v>0</v>
      </c>
      <c r="K201" s="46"/>
      <c r="L201" s="46"/>
      <c r="M201" s="46"/>
      <c r="N201" s="43"/>
      <c r="O201" s="43"/>
      <c r="P201" s="43"/>
      <c r="Q201" s="43"/>
      <c r="R201" s="43">
        <f>I201</f>
        <v>0</v>
      </c>
      <c r="S201" s="43"/>
      <c r="T201" s="43"/>
      <c r="U201" s="43"/>
      <c r="V201" s="43"/>
      <c r="W201" s="43"/>
      <c r="X201" s="43"/>
      <c r="Y201" s="43"/>
      <c r="Z201" s="43"/>
      <c r="AA201" s="43">
        <f t="shared" si="25"/>
        <v>0</v>
      </c>
      <c r="AB201" s="43"/>
      <c r="AC201" s="43"/>
      <c r="AD201" s="43"/>
      <c r="AE201" s="43"/>
      <c r="AF201" s="43"/>
      <c r="AG201" s="43">
        <f>I201</f>
        <v>0</v>
      </c>
      <c r="AH201" s="43"/>
      <c r="AI201" s="43"/>
      <c r="AJ201" s="43"/>
      <c r="AK201" s="43"/>
      <c r="AL201" s="43"/>
      <c r="AM201" s="46"/>
      <c r="AN201" s="43"/>
      <c r="AO201" s="43"/>
      <c r="AP201" s="43"/>
      <c r="AQ201" s="43"/>
      <c r="AR201" s="43">
        <f t="shared" si="20"/>
        <v>0</v>
      </c>
      <c r="AS201" s="43">
        <f t="shared" si="21"/>
        <v>0</v>
      </c>
      <c r="AT201" s="43">
        <f t="shared" si="22"/>
        <v>0</v>
      </c>
      <c r="AU201" s="46">
        <f t="shared" si="23"/>
        <v>0</v>
      </c>
      <c r="AV201" s="43"/>
      <c r="AW201" s="43"/>
      <c r="AX201" s="43"/>
      <c r="AY201" s="43"/>
      <c r="AZ201" s="43"/>
      <c r="BA201" s="43"/>
      <c r="BB201" s="43"/>
    </row>
    <row r="202" spans="1:54">
      <c r="A202" s="17"/>
      <c r="B202" s="18" t="s">
        <v>697</v>
      </c>
      <c r="C202" s="18" t="s">
        <v>698</v>
      </c>
      <c r="D202" s="80" t="s">
        <v>699</v>
      </c>
      <c r="E202" s="140"/>
      <c r="F202" s="87"/>
      <c r="G202" s="87"/>
      <c r="H202" s="102">
        <f t="shared" si="13"/>
        <v>0</v>
      </c>
      <c r="I202" s="46">
        <f t="shared" si="12"/>
        <v>0</v>
      </c>
      <c r="J202" s="40">
        <f>IF(_xlfn.XLOOKUP(B202,'POP Limieten'!$B$2:$B$14,'POP Limieten'!$C$2:$C$14,"")="","",IF(H202&gt;_xlfn.XLOOKUP(B202,'POP Limieten'!$B$2:$B$14,'POP Limieten'!$C$2:$C$14,""),1,0))</f>
        <v>0</v>
      </c>
      <c r="K202" s="46"/>
      <c r="L202" s="46"/>
      <c r="M202" s="46"/>
      <c r="N202" s="43"/>
      <c r="O202" s="43"/>
      <c r="P202" s="43"/>
      <c r="Q202" s="43"/>
      <c r="R202" s="43"/>
      <c r="S202" s="43">
        <f>I202</f>
        <v>0</v>
      </c>
      <c r="T202" s="43"/>
      <c r="U202" s="43"/>
      <c r="V202" s="43"/>
      <c r="W202" s="43"/>
      <c r="X202" s="43"/>
      <c r="Y202" s="43"/>
      <c r="Z202" s="43"/>
      <c r="AA202" s="43">
        <f t="shared" si="25"/>
        <v>0</v>
      </c>
      <c r="AB202" s="43"/>
      <c r="AC202" s="43"/>
      <c r="AD202" s="43"/>
      <c r="AE202" s="43"/>
      <c r="AF202" s="43"/>
      <c r="AG202" s="43">
        <f>I202</f>
        <v>0</v>
      </c>
      <c r="AH202" s="43"/>
      <c r="AI202" s="43"/>
      <c r="AJ202" s="43"/>
      <c r="AK202" s="43"/>
      <c r="AL202" s="43"/>
      <c r="AM202" s="46"/>
      <c r="AN202" s="43"/>
      <c r="AO202" s="43"/>
      <c r="AP202" s="43"/>
      <c r="AQ202" s="43"/>
      <c r="AR202" s="43">
        <f t="shared" si="20"/>
        <v>0</v>
      </c>
      <c r="AS202" s="43">
        <f t="shared" si="21"/>
        <v>0</v>
      </c>
      <c r="AT202" s="43">
        <f t="shared" si="22"/>
        <v>0</v>
      </c>
      <c r="AU202" s="46">
        <f t="shared" si="23"/>
        <v>0</v>
      </c>
      <c r="AV202" s="43"/>
      <c r="AW202" s="43"/>
      <c r="AX202" s="43"/>
      <c r="AY202" s="43"/>
      <c r="AZ202" s="43"/>
      <c r="BA202" s="43"/>
      <c r="BB202" s="43"/>
    </row>
    <row r="203" spans="1:54">
      <c r="A203" s="17"/>
      <c r="B203" s="18" t="s">
        <v>700</v>
      </c>
      <c r="C203" s="18" t="s">
        <v>701</v>
      </c>
      <c r="D203" s="80" t="s">
        <v>702</v>
      </c>
      <c r="E203" s="140"/>
      <c r="F203" s="87"/>
      <c r="G203" s="87"/>
      <c r="H203" s="102">
        <f t="shared" si="13"/>
        <v>0</v>
      </c>
      <c r="I203" s="46">
        <f t="shared" ref="I203:I246" si="26">H203/10000</f>
        <v>0</v>
      </c>
      <c r="J203" s="40" t="str">
        <f>IF(_xlfn.XLOOKUP(B203,'POP Limieten'!$B$2:$B$14,'POP Limieten'!$C$2:$C$14,"")="","",IF(H203&gt;_xlfn.XLOOKUP(B203,'POP Limieten'!$B$2:$B$14,'POP Limieten'!$C$2:$C$14,""),1,0))</f>
        <v/>
      </c>
      <c r="K203" s="46"/>
      <c r="L203" s="46"/>
      <c r="M203" s="46"/>
      <c r="N203" s="43"/>
      <c r="O203" s="43"/>
      <c r="P203" s="43"/>
      <c r="Q203" s="43"/>
      <c r="R203" s="43"/>
      <c r="S203" s="43">
        <f>I203</f>
        <v>0</v>
      </c>
      <c r="T203" s="43"/>
      <c r="U203" s="43"/>
      <c r="V203" s="43"/>
      <c r="W203" s="43"/>
      <c r="X203" s="43"/>
      <c r="Y203" s="43"/>
      <c r="Z203" s="43"/>
      <c r="AA203" s="43">
        <f t="shared" si="25"/>
        <v>0</v>
      </c>
      <c r="AB203" s="43"/>
      <c r="AC203" s="43"/>
      <c r="AD203" s="43"/>
      <c r="AE203" s="43"/>
      <c r="AF203" s="43"/>
      <c r="AG203" s="43">
        <f>I203</f>
        <v>0</v>
      </c>
      <c r="AH203" s="43"/>
      <c r="AI203" s="43"/>
      <c r="AJ203" s="43"/>
      <c r="AK203" s="43"/>
      <c r="AL203" s="43"/>
      <c r="AM203" s="46"/>
      <c r="AN203" s="43"/>
      <c r="AO203" s="43"/>
      <c r="AP203" s="43"/>
      <c r="AQ203" s="43"/>
      <c r="AR203" s="43">
        <f t="shared" si="20"/>
        <v>0</v>
      </c>
      <c r="AS203" s="43">
        <f t="shared" si="21"/>
        <v>0</v>
      </c>
      <c r="AT203" s="43">
        <f t="shared" si="22"/>
        <v>0</v>
      </c>
      <c r="AU203" s="46">
        <f t="shared" si="23"/>
        <v>0</v>
      </c>
      <c r="AV203" s="43"/>
      <c r="AW203" s="43"/>
      <c r="AX203" s="43"/>
      <c r="AY203" s="43"/>
      <c r="AZ203" s="43"/>
      <c r="BA203" s="43"/>
      <c r="BB203" s="43"/>
    </row>
    <row r="204" spans="1:54">
      <c r="A204" s="17"/>
      <c r="B204" s="18" t="s">
        <v>703</v>
      </c>
      <c r="C204" s="18" t="s">
        <v>704</v>
      </c>
      <c r="D204" s="51" t="s">
        <v>705</v>
      </c>
      <c r="E204" s="140"/>
      <c r="F204" s="87"/>
      <c r="G204" s="87"/>
      <c r="H204" s="102">
        <f t="shared" ref="H204:H246" si="27">IF(E204="",IF(OR(F204="",G204=""),0,F204*(1-G204/100)),E204)</f>
        <v>0</v>
      </c>
      <c r="I204" s="46">
        <f t="shared" si="26"/>
        <v>0</v>
      </c>
      <c r="J204" s="40">
        <f>IF(_xlfn.XLOOKUP(B204,'POP Limieten'!$B$2:$B$14,'POP Limieten'!$C$2:$C$14,"")="","",IF(H204&gt;_xlfn.XLOOKUP(B204,'POP Limieten'!$B$2:$B$14,'POP Limieten'!$C$2:$C$14,""),1,0))</f>
        <v>0</v>
      </c>
      <c r="K204" s="46"/>
      <c r="L204" s="46"/>
      <c r="M204" s="46"/>
      <c r="N204" s="43"/>
      <c r="O204" s="43"/>
      <c r="P204" s="43"/>
      <c r="Q204" s="43">
        <f>IF(I204&gt;$Q$6,I204,0)</f>
        <v>0</v>
      </c>
      <c r="R204" s="43"/>
      <c r="S204" s="43"/>
      <c r="T204" s="43">
        <f>I204</f>
        <v>0</v>
      </c>
      <c r="U204" s="43"/>
      <c r="V204" s="43"/>
      <c r="W204" s="43"/>
      <c r="X204" s="43"/>
      <c r="Y204" s="43"/>
      <c r="Z204" s="43"/>
      <c r="AA204" s="43"/>
      <c r="AB204" s="43">
        <f>IF(I204&gt;$AB$6,I204,0)</f>
        <v>0</v>
      </c>
      <c r="AC204" s="43">
        <f>IF(I204&gt;$AC$6,I204,0)</f>
        <v>0</v>
      </c>
      <c r="AD204" s="43">
        <f>IF(I204&gt;$AD$6,I204,0)</f>
        <v>0</v>
      </c>
      <c r="AE204" s="43"/>
      <c r="AF204" s="43"/>
      <c r="AG204" s="43"/>
      <c r="AH204" s="43"/>
      <c r="AI204" s="43"/>
      <c r="AJ204" s="43"/>
      <c r="AK204" s="43"/>
      <c r="AL204" s="43"/>
      <c r="AM204" s="46"/>
      <c r="AN204" s="43"/>
      <c r="AO204" s="43"/>
      <c r="AP204" s="43"/>
      <c r="AQ204" s="43"/>
      <c r="AR204" s="43">
        <f t="shared" si="20"/>
        <v>0</v>
      </c>
      <c r="AS204" s="43">
        <f t="shared" si="21"/>
        <v>0</v>
      </c>
      <c r="AT204" s="43">
        <f t="shared" si="22"/>
        <v>0</v>
      </c>
      <c r="AU204" s="46">
        <f t="shared" si="23"/>
        <v>0</v>
      </c>
      <c r="AV204" s="43"/>
      <c r="AW204" s="43"/>
      <c r="AX204" s="43"/>
      <c r="AY204" s="43"/>
      <c r="AZ204" s="43"/>
      <c r="BA204" s="43"/>
      <c r="BB204" s="43"/>
    </row>
    <row r="205" spans="1:54">
      <c r="A205" s="17"/>
      <c r="B205" s="18" t="s">
        <v>706</v>
      </c>
      <c r="C205" s="18" t="s">
        <v>707</v>
      </c>
      <c r="D205" s="51" t="s">
        <v>708</v>
      </c>
      <c r="E205" s="140"/>
      <c r="F205" s="87"/>
      <c r="G205" s="87"/>
      <c r="H205" s="102">
        <f t="shared" si="27"/>
        <v>0</v>
      </c>
      <c r="I205" s="46">
        <f t="shared" si="26"/>
        <v>0</v>
      </c>
      <c r="J205" s="40">
        <f>IF(_xlfn.XLOOKUP(B205,'POP Limieten'!$B$2:$B$14,'POP Limieten'!$C$2:$C$14,"")="","",IF(H205&gt;_xlfn.XLOOKUP(B205,'POP Limieten'!$B$2:$B$14,'POP Limieten'!$C$2:$C$14,""),1,0))</f>
        <v>0</v>
      </c>
      <c r="K205" s="46"/>
      <c r="L205" s="46"/>
      <c r="M205" s="46"/>
      <c r="N205" s="43"/>
      <c r="O205" s="43"/>
      <c r="P205" s="43"/>
      <c r="Q205" s="43"/>
      <c r="R205" s="43"/>
      <c r="S205" s="43"/>
      <c r="T205" s="43"/>
      <c r="U205" s="43"/>
      <c r="V205" s="43"/>
      <c r="W205" s="43"/>
      <c r="X205" s="43"/>
      <c r="Y205" s="43"/>
      <c r="Z205" s="43"/>
      <c r="AA205" s="43"/>
      <c r="AB205" s="43"/>
      <c r="AC205" s="43"/>
      <c r="AD205" s="43">
        <f>IF(I205&gt;$AD$6,I205,0)</f>
        <v>0</v>
      </c>
      <c r="AE205" s="43"/>
      <c r="AF205" s="43"/>
      <c r="AG205" s="43">
        <f>I205</f>
        <v>0</v>
      </c>
      <c r="AH205" s="43"/>
      <c r="AI205" s="43"/>
      <c r="AJ205" s="43"/>
      <c r="AK205" s="43"/>
      <c r="AL205" s="43"/>
      <c r="AM205" s="46"/>
      <c r="AN205" s="43"/>
      <c r="AO205" s="43"/>
      <c r="AP205" s="43"/>
      <c r="AQ205" s="43"/>
      <c r="AR205" s="43">
        <f t="shared" si="20"/>
        <v>0</v>
      </c>
      <c r="AS205" s="43"/>
      <c r="AT205" s="43"/>
      <c r="AU205" s="46"/>
      <c r="AV205" s="43"/>
      <c r="AW205" s="43"/>
      <c r="AX205" s="43"/>
      <c r="AY205" s="43"/>
      <c r="AZ205" s="43"/>
      <c r="BA205" s="43"/>
      <c r="BB205" s="43"/>
    </row>
    <row r="206" spans="1:54">
      <c r="A206" s="17"/>
      <c r="B206" s="18" t="s">
        <v>709</v>
      </c>
      <c r="C206" s="18" t="s">
        <v>710</v>
      </c>
      <c r="D206" s="80" t="s">
        <v>711</v>
      </c>
      <c r="E206" s="140"/>
      <c r="F206" s="87"/>
      <c r="G206" s="87"/>
      <c r="H206" s="102">
        <f t="shared" si="27"/>
        <v>0</v>
      </c>
      <c r="I206" s="46">
        <f t="shared" si="26"/>
        <v>0</v>
      </c>
      <c r="J206" s="40" t="str">
        <f>IF(_xlfn.XLOOKUP(B206,'POP Limieten'!$B$2:$B$14,'POP Limieten'!$C$2:$C$14,"")="","",IF(H206&gt;_xlfn.XLOOKUP(B206,'POP Limieten'!$B$2:$B$14,'POP Limieten'!$C$2:$C$14,""),1,0))</f>
        <v/>
      </c>
      <c r="K206" s="46"/>
      <c r="L206" s="46"/>
      <c r="M206" s="46"/>
      <c r="N206" s="43"/>
      <c r="O206" s="43"/>
      <c r="P206" s="43"/>
      <c r="Q206" s="43"/>
      <c r="R206" s="43"/>
      <c r="S206" s="43"/>
      <c r="T206" s="43"/>
      <c r="U206" s="43"/>
      <c r="V206" s="43"/>
      <c r="W206" s="43">
        <f>IF(I206&gt;$W$6,I206,0)</f>
        <v>0</v>
      </c>
      <c r="X206" s="43">
        <f>IF(I206&gt;$X$6,I206,0)</f>
        <v>0</v>
      </c>
      <c r="Y206" s="43"/>
      <c r="Z206" s="43"/>
      <c r="AA206" s="43"/>
      <c r="AB206" s="43"/>
      <c r="AC206" s="43"/>
      <c r="AD206" s="43"/>
      <c r="AE206" s="43">
        <f>IF(I206&gt;$AE$6,I206,0)</f>
        <v>0</v>
      </c>
      <c r="AF206" s="43"/>
      <c r="AG206" s="43"/>
      <c r="AH206" s="43"/>
      <c r="AI206" s="43"/>
      <c r="AJ206" s="43"/>
      <c r="AK206" s="43"/>
      <c r="AL206" s="43"/>
      <c r="AM206" s="46"/>
      <c r="AN206" s="43"/>
      <c r="AO206" s="43"/>
      <c r="AP206" s="43"/>
      <c r="AQ206" s="43"/>
      <c r="AR206" s="43">
        <f t="shared" si="20"/>
        <v>0</v>
      </c>
      <c r="AS206" s="43">
        <f t="shared" si="21"/>
        <v>0</v>
      </c>
      <c r="AT206" s="43">
        <f t="shared" si="22"/>
        <v>0</v>
      </c>
      <c r="AU206" s="46">
        <f>IF(I206&gt;$AU$6,I206,0)</f>
        <v>0</v>
      </c>
      <c r="AV206" s="43"/>
      <c r="AW206" s="43"/>
      <c r="AX206" s="43"/>
      <c r="AY206" s="43"/>
      <c r="AZ206" s="43"/>
      <c r="BA206" s="43"/>
      <c r="BB206" s="43"/>
    </row>
    <row r="207" spans="1:54">
      <c r="A207" s="17"/>
      <c r="B207" s="18" t="s">
        <v>712</v>
      </c>
      <c r="C207" s="18" t="s">
        <v>713</v>
      </c>
      <c r="D207" s="51" t="s">
        <v>714</v>
      </c>
      <c r="E207" s="140"/>
      <c r="F207" s="87"/>
      <c r="G207" s="87"/>
      <c r="H207" s="102">
        <f t="shared" si="27"/>
        <v>0</v>
      </c>
      <c r="I207" s="46">
        <f t="shared" si="26"/>
        <v>0</v>
      </c>
      <c r="J207" s="40" t="str">
        <f>IF(_xlfn.XLOOKUP(B207,'POP Limieten'!$B$2:$B$14,'POP Limieten'!$C$2:$C$14,"")="","",IF(H207&gt;_xlfn.XLOOKUP(B207,'POP Limieten'!$B$2:$B$14,'POP Limieten'!$C$2:$C$14,""),1,0))</f>
        <v/>
      </c>
      <c r="K207" s="46"/>
      <c r="L207" s="46"/>
      <c r="M207" s="46"/>
      <c r="N207" s="43"/>
      <c r="O207" s="43"/>
      <c r="P207" s="43"/>
      <c r="Q207" s="43"/>
      <c r="R207" s="43"/>
      <c r="S207" s="43"/>
      <c r="T207" s="43"/>
      <c r="U207" s="43"/>
      <c r="V207" s="43"/>
      <c r="W207" s="43">
        <f>IF(I207&gt;$W$6,I207,0)</f>
        <v>0</v>
      </c>
      <c r="X207" s="43">
        <f>IF(I207&gt;$X$6,I207,0)</f>
        <v>0</v>
      </c>
      <c r="Y207" s="43">
        <f>IF(I207&gt;$Y$6,I207,0)</f>
        <v>0</v>
      </c>
      <c r="Z207" s="43"/>
      <c r="AA207" s="43"/>
      <c r="AB207" s="43"/>
      <c r="AC207" s="43"/>
      <c r="AD207" s="43"/>
      <c r="AE207" s="43"/>
      <c r="AF207" s="43"/>
      <c r="AG207" s="43"/>
      <c r="AH207" s="43"/>
      <c r="AI207" s="43"/>
      <c r="AJ207" s="43"/>
      <c r="AK207" s="43"/>
      <c r="AL207" s="43"/>
      <c r="AM207" s="46"/>
      <c r="AN207" s="43"/>
      <c r="AO207" s="43"/>
      <c r="AP207" s="43"/>
      <c r="AQ207" s="43"/>
      <c r="AR207" s="43">
        <f t="shared" si="20"/>
        <v>0</v>
      </c>
      <c r="AS207" s="43">
        <f>I207</f>
        <v>0</v>
      </c>
      <c r="AT207" s="43">
        <f>I207</f>
        <v>0</v>
      </c>
      <c r="AU207" s="46">
        <f>IF(I207&gt;$AU$6,I207,0)</f>
        <v>0</v>
      </c>
      <c r="AV207" s="43"/>
      <c r="AW207" s="43"/>
      <c r="AX207" s="43"/>
      <c r="AY207" s="43"/>
      <c r="AZ207" s="43"/>
      <c r="BA207" s="43"/>
      <c r="BB207" s="43"/>
    </row>
    <row r="208" spans="1:54">
      <c r="A208" s="17"/>
      <c r="B208" s="18" t="s">
        <v>715</v>
      </c>
      <c r="C208" s="18" t="s">
        <v>716</v>
      </c>
      <c r="D208" s="80" t="s">
        <v>717</v>
      </c>
      <c r="E208" s="140"/>
      <c r="F208" s="87"/>
      <c r="G208" s="87"/>
      <c r="H208" s="102">
        <f t="shared" si="27"/>
        <v>0</v>
      </c>
      <c r="I208" s="46">
        <f t="shared" si="26"/>
        <v>0</v>
      </c>
      <c r="J208" s="40" t="str">
        <f>IF(_xlfn.XLOOKUP(B208,'POP Limieten'!$B$2:$B$14,'POP Limieten'!$C$2:$C$14,"")="","",IF(H208&gt;_xlfn.XLOOKUP(B208,'POP Limieten'!$B$2:$B$14,'POP Limieten'!$C$2:$C$14,""),1,0))</f>
        <v/>
      </c>
      <c r="K208" s="46"/>
      <c r="L208" s="46"/>
      <c r="M208" s="46"/>
      <c r="N208" s="43"/>
      <c r="O208" s="43"/>
      <c r="P208" s="43"/>
      <c r="Q208" s="43">
        <f>IF(I208&gt;$Q$6,I208,0)</f>
        <v>0</v>
      </c>
      <c r="R208" s="43"/>
      <c r="S208" s="43"/>
      <c r="T208" s="43"/>
      <c r="U208" s="43"/>
      <c r="V208" s="43"/>
      <c r="W208" s="43"/>
      <c r="X208" s="43"/>
      <c r="Y208" s="43"/>
      <c r="Z208" s="43"/>
      <c r="AA208" s="43"/>
      <c r="AB208" s="43"/>
      <c r="AC208" s="43"/>
      <c r="AD208" s="43">
        <f>IF(I208&gt;$AD$6,I208,0)</f>
        <v>0</v>
      </c>
      <c r="AE208" s="43">
        <f>IF(I208&gt;$AE$6,I208,0)</f>
        <v>0</v>
      </c>
      <c r="AF208" s="43"/>
      <c r="AG208" s="43"/>
      <c r="AH208" s="43"/>
      <c r="AI208" s="43"/>
      <c r="AJ208" s="43"/>
      <c r="AK208" s="43"/>
      <c r="AL208" s="43"/>
      <c r="AM208" s="46"/>
      <c r="AN208" s="43"/>
      <c r="AO208" s="43"/>
      <c r="AP208" s="43">
        <f>I208</f>
        <v>0</v>
      </c>
      <c r="AQ208" s="43"/>
      <c r="AR208" s="43">
        <f t="shared" si="20"/>
        <v>0</v>
      </c>
      <c r="AS208" s="43">
        <f>I208</f>
        <v>0</v>
      </c>
      <c r="AT208" s="43">
        <f>I208</f>
        <v>0</v>
      </c>
      <c r="AU208" s="46">
        <f>IF(I208&gt;$AU$6,I208,0)</f>
        <v>0</v>
      </c>
      <c r="AV208" s="43"/>
      <c r="AW208" s="43"/>
      <c r="AX208" s="43"/>
      <c r="AY208" s="43"/>
      <c r="AZ208" s="43"/>
      <c r="BA208" s="43"/>
      <c r="BB208" s="43"/>
    </row>
    <row r="209" spans="1:54">
      <c r="A209" s="17" t="s">
        <v>718</v>
      </c>
      <c r="B209" s="18" t="s">
        <v>719</v>
      </c>
      <c r="C209" s="18" t="s">
        <v>720</v>
      </c>
      <c r="D209" s="80">
        <v>350</v>
      </c>
      <c r="E209" s="140"/>
      <c r="F209" s="87"/>
      <c r="G209" s="87"/>
      <c r="H209" s="102">
        <f t="shared" si="27"/>
        <v>0</v>
      </c>
      <c r="I209" s="46">
        <f t="shared" si="26"/>
        <v>0</v>
      </c>
      <c r="J209" s="40" t="str">
        <f>IF(_xlfn.XLOOKUP(B209,'POP Limieten'!$B$2:$B$14,'POP Limieten'!$C$2:$C$14,"")="","",IF(H209&gt;_xlfn.XLOOKUP(B209,'POP Limieten'!$B$2:$B$14,'POP Limieten'!$C$2:$C$14,""),1,0))</f>
        <v/>
      </c>
      <c r="K209" s="46"/>
      <c r="L209" s="46"/>
      <c r="M209" s="46"/>
      <c r="N209" s="43"/>
      <c r="O209" s="43"/>
      <c r="P209" s="43"/>
      <c r="Q209" s="43"/>
      <c r="R209" s="43"/>
      <c r="S209" s="43"/>
      <c r="T209" s="43"/>
      <c r="U209" s="43"/>
      <c r="V209" s="43"/>
      <c r="W209" s="43"/>
      <c r="X209" s="43"/>
      <c r="Y209" s="43"/>
      <c r="Z209" s="43"/>
      <c r="AA209" s="43"/>
      <c r="AB209" s="43"/>
      <c r="AC209" s="43"/>
      <c r="AD209" s="43"/>
      <c r="AE209" s="43"/>
      <c r="AF209" s="43">
        <f>I209</f>
        <v>0</v>
      </c>
      <c r="AG209" s="43"/>
      <c r="AH209" s="43"/>
      <c r="AI209" s="43"/>
      <c r="AJ209" s="43"/>
      <c r="AK209" s="43"/>
      <c r="AL209" s="43"/>
      <c r="AM209" s="46"/>
      <c r="AN209" s="43"/>
      <c r="AO209" s="43"/>
      <c r="AP209" s="43"/>
      <c r="AQ209" s="43"/>
      <c r="AR209" s="43"/>
      <c r="AS209" s="43"/>
      <c r="AT209" s="43"/>
      <c r="AU209" s="46"/>
      <c r="AV209" s="43"/>
      <c r="AW209" s="43"/>
      <c r="AX209" s="43"/>
      <c r="AY209" s="43"/>
      <c r="AZ209" s="43"/>
      <c r="BA209" s="43"/>
      <c r="BB209" s="43"/>
    </row>
    <row r="210" spans="1:54">
      <c r="A210" s="17"/>
      <c r="B210" s="18" t="s">
        <v>721</v>
      </c>
      <c r="C210" s="18" t="s">
        <v>722</v>
      </c>
      <c r="D210" s="80" t="s">
        <v>723</v>
      </c>
      <c r="E210" s="140"/>
      <c r="F210" s="87"/>
      <c r="G210" s="87"/>
      <c r="H210" s="102">
        <f t="shared" si="27"/>
        <v>0</v>
      </c>
      <c r="I210" s="46">
        <f t="shared" si="26"/>
        <v>0</v>
      </c>
      <c r="J210" s="40" t="str">
        <f>IF(_xlfn.XLOOKUP(B210,'POP Limieten'!$B$2:$B$14,'POP Limieten'!$C$2:$C$14,"")="","",IF(H210&gt;_xlfn.XLOOKUP(B210,'POP Limieten'!$B$2:$B$14,'POP Limieten'!$C$2:$C$14,""),1,0))</f>
        <v/>
      </c>
      <c r="K210" s="46"/>
      <c r="L210" s="46"/>
      <c r="M210" s="46"/>
      <c r="N210" s="43"/>
      <c r="O210" s="43"/>
      <c r="P210" s="43"/>
      <c r="Q210" s="43"/>
      <c r="R210" s="43"/>
      <c r="S210" s="43"/>
      <c r="T210" s="43"/>
      <c r="U210" s="43"/>
      <c r="V210" s="43"/>
      <c r="W210" s="43"/>
      <c r="X210" s="43"/>
      <c r="Y210" s="43"/>
      <c r="Z210" s="43"/>
      <c r="AA210" s="43"/>
      <c r="AB210" s="43"/>
      <c r="AC210" s="43">
        <f>IF(I210&gt;$AC$6,I210,0)</f>
        <v>0</v>
      </c>
      <c r="AD210" s="43">
        <f>IF(I210&gt;$AD$6,I210,0)</f>
        <v>0</v>
      </c>
      <c r="AE210" s="43"/>
      <c r="AF210" s="43"/>
      <c r="AG210" s="43"/>
      <c r="AH210" s="43"/>
      <c r="AI210" s="43"/>
      <c r="AJ210" s="43"/>
      <c r="AK210" s="43"/>
      <c r="AL210" s="43"/>
      <c r="AM210" s="46"/>
      <c r="AN210" s="43"/>
      <c r="AO210" s="43"/>
      <c r="AP210" s="43">
        <f>I210</f>
        <v>0</v>
      </c>
      <c r="AQ210" s="43"/>
      <c r="AR210" s="43">
        <f>IF(I210&gt;$AR$6,I210,0)</f>
        <v>0</v>
      </c>
      <c r="AS210" s="43">
        <f>I210</f>
        <v>0</v>
      </c>
      <c r="AT210" s="43">
        <f>I210</f>
        <v>0</v>
      </c>
      <c r="AU210" s="46">
        <f>IF(I210&gt;$AU$6,I210,0)</f>
        <v>0</v>
      </c>
      <c r="AV210" s="43"/>
      <c r="AW210" s="43"/>
      <c r="AX210" s="43"/>
      <c r="AY210" s="43"/>
      <c r="AZ210" s="43"/>
      <c r="BA210" s="43"/>
      <c r="BB210" s="43"/>
    </row>
    <row r="211" spans="1:54">
      <c r="A211" s="17"/>
      <c r="B211" s="18" t="s">
        <v>724</v>
      </c>
      <c r="C211" s="18" t="s">
        <v>725</v>
      </c>
      <c r="D211" s="80" t="s">
        <v>726</v>
      </c>
      <c r="E211" s="140"/>
      <c r="F211" s="87"/>
      <c r="G211" s="87"/>
      <c r="H211" s="102">
        <f t="shared" si="27"/>
        <v>0</v>
      </c>
      <c r="I211" s="46">
        <f t="shared" si="26"/>
        <v>0</v>
      </c>
      <c r="J211" s="40" t="str">
        <f>IF(_xlfn.XLOOKUP(B211,'POP Limieten'!$B$2:$B$14,'POP Limieten'!$C$2:$C$14,"")="","",IF(H211&gt;_xlfn.XLOOKUP(B211,'POP Limieten'!$B$2:$B$14,'POP Limieten'!$C$2:$C$14,""),1,0))</f>
        <v/>
      </c>
      <c r="K211" s="46"/>
      <c r="L211" s="46"/>
      <c r="M211" s="46"/>
      <c r="N211" s="43"/>
      <c r="O211" s="43"/>
      <c r="P211" s="43"/>
      <c r="Q211" s="43"/>
      <c r="R211" s="43">
        <f>I211</f>
        <v>0</v>
      </c>
      <c r="S211" s="43"/>
      <c r="T211" s="43"/>
      <c r="U211" s="43"/>
      <c r="V211" s="43"/>
      <c r="W211" s="43">
        <f>IF(I211&gt;$W$6,I211,0)</f>
        <v>0</v>
      </c>
      <c r="X211" s="43">
        <f>IF(I211&gt;$X$6,I211,0)</f>
        <v>0</v>
      </c>
      <c r="Y211" s="43"/>
      <c r="Z211" s="43"/>
      <c r="AA211" s="43"/>
      <c r="AB211" s="43"/>
      <c r="AC211" s="43"/>
      <c r="AD211" s="43"/>
      <c r="AE211" s="43"/>
      <c r="AF211" s="43"/>
      <c r="AG211" s="43"/>
      <c r="AH211" s="43"/>
      <c r="AI211" s="43"/>
      <c r="AJ211" s="43"/>
      <c r="AK211" s="43"/>
      <c r="AL211" s="43"/>
      <c r="AM211" s="46"/>
      <c r="AN211" s="43"/>
      <c r="AO211" s="43"/>
      <c r="AP211" s="43"/>
      <c r="AQ211" s="43"/>
      <c r="AR211" s="43">
        <f>IF(I211&gt;$AR$6,I211,0)</f>
        <v>0</v>
      </c>
      <c r="AS211" s="43">
        <f>I211</f>
        <v>0</v>
      </c>
      <c r="AT211" s="43">
        <f>I211</f>
        <v>0</v>
      </c>
      <c r="AU211" s="46">
        <f>IF(I211&gt;$AU$6,I211,0)</f>
        <v>0</v>
      </c>
      <c r="AV211" s="43"/>
      <c r="AW211" s="43"/>
      <c r="AX211" s="43"/>
      <c r="AY211" s="43"/>
      <c r="AZ211" s="43"/>
      <c r="BA211" s="43"/>
      <c r="BB211" s="43"/>
    </row>
    <row r="212" spans="1:54">
      <c r="A212" s="17"/>
      <c r="B212" s="18" t="s">
        <v>727</v>
      </c>
      <c r="C212" s="18" t="s">
        <v>728</v>
      </c>
      <c r="D212" s="80" t="s">
        <v>729</v>
      </c>
      <c r="E212" s="140"/>
      <c r="F212" s="87"/>
      <c r="G212" s="87"/>
      <c r="H212" s="102">
        <f t="shared" si="27"/>
        <v>0</v>
      </c>
      <c r="I212" s="46">
        <f t="shared" si="26"/>
        <v>0</v>
      </c>
      <c r="J212" s="40" t="str">
        <f>IF(_xlfn.XLOOKUP(B212,'POP Limieten'!$B$2:$B$14,'POP Limieten'!$C$2:$C$14,"")="","",IF(H212&gt;_xlfn.XLOOKUP(B212,'POP Limieten'!$B$2:$B$14,'POP Limieten'!$C$2:$C$14,""),1,0))</f>
        <v/>
      </c>
      <c r="K212" s="46"/>
      <c r="L212" s="46"/>
      <c r="M212" s="46"/>
      <c r="N212" s="43"/>
      <c r="O212" s="43"/>
      <c r="P212" s="43"/>
      <c r="Q212" s="43"/>
      <c r="R212" s="43"/>
      <c r="S212" s="43"/>
      <c r="T212" s="43"/>
      <c r="U212" s="43"/>
      <c r="V212" s="43"/>
      <c r="W212" s="43"/>
      <c r="X212" s="43"/>
      <c r="Y212" s="43"/>
      <c r="Z212" s="43">
        <f>IF(I212&gt;$Z$6,I212,0)</f>
        <v>0</v>
      </c>
      <c r="AA212" s="43">
        <f>IF(I212&gt;$AA$6,I212,0)</f>
        <v>0</v>
      </c>
      <c r="AB212" s="43"/>
      <c r="AC212" s="43"/>
      <c r="AD212" s="43"/>
      <c r="AE212" s="43"/>
      <c r="AF212" s="43"/>
      <c r="AG212" s="43"/>
      <c r="AH212" s="43"/>
      <c r="AI212" s="43"/>
      <c r="AJ212" s="43"/>
      <c r="AK212" s="43"/>
      <c r="AL212" s="43"/>
      <c r="AM212" s="46"/>
      <c r="AN212" s="43"/>
      <c r="AO212" s="43"/>
      <c r="AP212" s="43"/>
      <c r="AQ212" s="43"/>
      <c r="AR212" s="43">
        <f>IF(I212&gt;$AR$6,I212,0)</f>
        <v>0</v>
      </c>
      <c r="AS212" s="43">
        <f>I212</f>
        <v>0</v>
      </c>
      <c r="AT212" s="43">
        <f>I212</f>
        <v>0</v>
      </c>
      <c r="AU212" s="46">
        <f>IF(I212&gt;$AU$6,I212,0)</f>
        <v>0</v>
      </c>
      <c r="AV212" s="43"/>
      <c r="AW212" s="43"/>
      <c r="AX212" s="43"/>
      <c r="AY212" s="43"/>
      <c r="AZ212" s="43"/>
      <c r="BA212" s="43"/>
      <c r="BB212" s="43"/>
    </row>
    <row r="213" spans="1:54">
      <c r="A213" s="17"/>
      <c r="B213" s="18" t="s">
        <v>730</v>
      </c>
      <c r="C213" s="18" t="s">
        <v>731</v>
      </c>
      <c r="D213" s="80" t="s">
        <v>732</v>
      </c>
      <c r="E213" s="140"/>
      <c r="F213" s="87"/>
      <c r="G213" s="87"/>
      <c r="H213" s="102">
        <f t="shared" si="27"/>
        <v>0</v>
      </c>
      <c r="I213" s="46">
        <f t="shared" si="26"/>
        <v>0</v>
      </c>
      <c r="J213" s="40" t="str">
        <f>IF(_xlfn.XLOOKUP(B213,'POP Limieten'!$B$2:$B$14,'POP Limieten'!$C$2:$C$14,"")="","",IF(H213&gt;_xlfn.XLOOKUP(B213,'POP Limieten'!$B$2:$B$14,'POP Limieten'!$C$2:$C$14,""),1,0))</f>
        <v/>
      </c>
      <c r="K213" s="46"/>
      <c r="L213" s="46"/>
      <c r="M213" s="46"/>
      <c r="N213" s="43"/>
      <c r="O213" s="43"/>
      <c r="P213" s="43"/>
      <c r="Q213" s="43"/>
      <c r="R213" s="43"/>
      <c r="S213" s="43"/>
      <c r="T213" s="43"/>
      <c r="U213" s="43"/>
      <c r="V213" s="43"/>
      <c r="W213" s="43"/>
      <c r="X213" s="43"/>
      <c r="Y213" s="43"/>
      <c r="Z213" s="43"/>
      <c r="AA213" s="43"/>
      <c r="AB213" s="43"/>
      <c r="AC213" s="43"/>
      <c r="AD213" s="43">
        <f>IF(I213&gt;$AD$6,I213,0)</f>
        <v>0</v>
      </c>
      <c r="AE213" s="43"/>
      <c r="AF213" s="43"/>
      <c r="AG213" s="43"/>
      <c r="AH213" s="43"/>
      <c r="AI213" s="43"/>
      <c r="AJ213" s="43"/>
      <c r="AK213" s="43"/>
      <c r="AL213" s="43"/>
      <c r="AM213" s="46"/>
      <c r="AN213" s="43"/>
      <c r="AO213" s="43"/>
      <c r="AP213" s="43"/>
      <c r="AQ213" s="43"/>
      <c r="AR213" s="43"/>
      <c r="AS213" s="43"/>
      <c r="AT213" s="43"/>
      <c r="AU213" s="46"/>
      <c r="AV213" s="43"/>
      <c r="AW213" s="43"/>
      <c r="AX213" s="43"/>
      <c r="AY213" s="43"/>
      <c r="AZ213" s="43"/>
      <c r="BA213" s="43"/>
      <c r="BB213" s="43"/>
    </row>
    <row r="214" spans="1:54">
      <c r="A214" s="17"/>
      <c r="B214" s="18" t="s">
        <v>733</v>
      </c>
      <c r="C214" s="18" t="s">
        <v>734</v>
      </c>
      <c r="D214" s="80" t="s">
        <v>735</v>
      </c>
      <c r="E214" s="140"/>
      <c r="F214" s="87"/>
      <c r="G214" s="87"/>
      <c r="H214" s="102">
        <f t="shared" si="27"/>
        <v>0</v>
      </c>
      <c r="I214" s="46">
        <f t="shared" si="26"/>
        <v>0</v>
      </c>
      <c r="J214" s="40" t="str">
        <f>IF(_xlfn.XLOOKUP(B214,'POP Limieten'!$B$2:$B$14,'POP Limieten'!$C$2:$C$14,"")="","",IF(H214&gt;_xlfn.XLOOKUP(B214,'POP Limieten'!$B$2:$B$14,'POP Limieten'!$C$2:$C$14,""),1,0))</f>
        <v/>
      </c>
      <c r="K214" s="46"/>
      <c r="L214" s="46"/>
      <c r="M214" s="46"/>
      <c r="N214" s="43"/>
      <c r="O214" s="43"/>
      <c r="P214" s="43"/>
      <c r="Q214" s="43"/>
      <c r="R214" s="43"/>
      <c r="S214" s="43"/>
      <c r="T214" s="43"/>
      <c r="U214" s="43"/>
      <c r="V214" s="43"/>
      <c r="W214" s="43"/>
      <c r="X214" s="43"/>
      <c r="Y214" s="43"/>
      <c r="Z214" s="43"/>
      <c r="AA214" s="43"/>
      <c r="AB214" s="43"/>
      <c r="AC214" s="43"/>
      <c r="AD214" s="43">
        <f>IF(I214&gt;$AD$6,I214,0)</f>
        <v>0</v>
      </c>
      <c r="AE214" s="43"/>
      <c r="AF214" s="43"/>
      <c r="AG214" s="43"/>
      <c r="AH214" s="43"/>
      <c r="AI214" s="43"/>
      <c r="AJ214" s="43">
        <f>I214</f>
        <v>0</v>
      </c>
      <c r="AK214" s="43"/>
      <c r="AL214" s="43"/>
      <c r="AM214" s="46"/>
      <c r="AN214" s="43"/>
      <c r="AO214" s="43"/>
      <c r="AP214" s="43">
        <f>I214</f>
        <v>0</v>
      </c>
      <c r="AQ214" s="43"/>
      <c r="AR214" s="43">
        <f>IF(I214&gt;$AR$6,I214,0)</f>
        <v>0</v>
      </c>
      <c r="AS214" s="43">
        <f>I214</f>
        <v>0</v>
      </c>
      <c r="AT214" s="43">
        <f>I214</f>
        <v>0</v>
      </c>
      <c r="AU214" s="46">
        <f>IF(I214&gt;$AU$6,I214,0)</f>
        <v>0</v>
      </c>
      <c r="AV214" s="43"/>
      <c r="AW214" s="43"/>
      <c r="AX214" s="43"/>
      <c r="AY214" s="43"/>
      <c r="AZ214" s="43"/>
      <c r="BA214" s="43"/>
      <c r="BB214" s="43"/>
    </row>
    <row r="215" spans="1:54">
      <c r="A215" s="17"/>
      <c r="B215" s="18" t="s">
        <v>736</v>
      </c>
      <c r="C215" s="18" t="s">
        <v>737</v>
      </c>
      <c r="D215" s="80" t="s">
        <v>738</v>
      </c>
      <c r="E215" s="140"/>
      <c r="F215" s="87"/>
      <c r="G215" s="87"/>
      <c r="H215" s="102">
        <f t="shared" si="27"/>
        <v>0</v>
      </c>
      <c r="I215" s="46">
        <f t="shared" si="26"/>
        <v>0</v>
      </c>
      <c r="J215" s="40" t="str">
        <f>IF(_xlfn.XLOOKUP(B215,'POP Limieten'!$B$2:$B$14,'POP Limieten'!$C$2:$C$14,"")="","",IF(H215&gt;_xlfn.XLOOKUP(B215,'POP Limieten'!$B$2:$B$14,'POP Limieten'!$C$2:$C$14,""),1,0))</f>
        <v/>
      </c>
      <c r="K215" s="46"/>
      <c r="L215" s="46"/>
      <c r="M215" s="46"/>
      <c r="N215" s="43">
        <f>I215</f>
        <v>0</v>
      </c>
      <c r="O215" s="43"/>
      <c r="P215" s="43"/>
      <c r="Q215" s="43"/>
      <c r="R215" s="43"/>
      <c r="S215" s="43"/>
      <c r="T215" s="43"/>
      <c r="U215" s="43"/>
      <c r="V215" s="43"/>
      <c r="W215" s="43"/>
      <c r="X215" s="43"/>
      <c r="Y215" s="43"/>
      <c r="Z215" s="43"/>
      <c r="AA215" s="43"/>
      <c r="AB215" s="43"/>
      <c r="AC215" s="43"/>
      <c r="AD215" s="43">
        <f>IF(I215&gt;$AD$6,I215,0)</f>
        <v>0</v>
      </c>
      <c r="AE215" s="43"/>
      <c r="AF215" s="43"/>
      <c r="AG215" s="43"/>
      <c r="AH215" s="43"/>
      <c r="AI215" s="43"/>
      <c r="AJ215" s="43"/>
      <c r="AK215" s="43"/>
      <c r="AL215" s="43"/>
      <c r="AM215" s="46"/>
      <c r="AN215" s="43"/>
      <c r="AO215" s="43"/>
      <c r="AP215" s="43"/>
      <c r="AQ215" s="43"/>
      <c r="AR215" s="43">
        <f>Q215</f>
        <v>0</v>
      </c>
      <c r="AS215" s="43">
        <f>I215</f>
        <v>0</v>
      </c>
      <c r="AT215" s="43">
        <f>I215</f>
        <v>0</v>
      </c>
      <c r="AU215" s="46">
        <f>IF(I215&gt;$AU$6,I215,0)</f>
        <v>0</v>
      </c>
      <c r="AV215" s="43"/>
      <c r="AW215" s="43"/>
      <c r="AX215" s="43"/>
      <c r="AY215" s="43"/>
      <c r="AZ215" s="43"/>
      <c r="BA215" s="43"/>
      <c r="BB215" s="43"/>
    </row>
    <row r="216" spans="1:54">
      <c r="A216" s="17"/>
      <c r="B216" s="18" t="s">
        <v>739</v>
      </c>
      <c r="C216" s="18" t="s">
        <v>740</v>
      </c>
      <c r="D216" s="51" t="s">
        <v>741</v>
      </c>
      <c r="E216" s="140"/>
      <c r="F216" s="87"/>
      <c r="G216" s="87"/>
      <c r="H216" s="102">
        <f t="shared" si="27"/>
        <v>0</v>
      </c>
      <c r="I216" s="46">
        <f t="shared" si="26"/>
        <v>0</v>
      </c>
      <c r="J216" s="40" t="str">
        <f>IF(_xlfn.XLOOKUP(B216,'POP Limieten'!$B$2:$B$14,'POP Limieten'!$C$2:$C$14,"")="","",IF(H216&gt;_xlfn.XLOOKUP(B216,'POP Limieten'!$B$2:$B$14,'POP Limieten'!$C$2:$C$14,""),1,0))</f>
        <v/>
      </c>
      <c r="K216" s="46"/>
      <c r="L216" s="46"/>
      <c r="M216" s="46"/>
      <c r="N216" s="43"/>
      <c r="O216" s="43"/>
      <c r="P216" s="43"/>
      <c r="Q216" s="43">
        <f>IF(I216&gt;$Q$6,I216,0)</f>
        <v>0</v>
      </c>
      <c r="R216" s="43"/>
      <c r="S216" s="43"/>
      <c r="T216" s="43"/>
      <c r="U216" s="43"/>
      <c r="V216" s="43"/>
      <c r="W216" s="43"/>
      <c r="X216" s="43"/>
      <c r="Y216" s="43"/>
      <c r="Z216" s="43"/>
      <c r="AA216" s="43"/>
      <c r="AB216" s="43"/>
      <c r="AC216" s="43"/>
      <c r="AD216" s="43"/>
      <c r="AE216" s="43"/>
      <c r="AF216" s="43"/>
      <c r="AG216" s="43"/>
      <c r="AH216" s="43"/>
      <c r="AI216" s="43"/>
      <c r="AJ216" s="43"/>
      <c r="AK216" s="43"/>
      <c r="AL216" s="43"/>
      <c r="AM216" s="46"/>
      <c r="AN216" s="43"/>
      <c r="AO216" s="43"/>
      <c r="AP216" s="43">
        <f>I216</f>
        <v>0</v>
      </c>
      <c r="AQ216" s="43"/>
      <c r="AR216" s="43"/>
      <c r="AS216" s="43">
        <f>I216</f>
        <v>0</v>
      </c>
      <c r="AT216" s="43">
        <f>I216</f>
        <v>0</v>
      </c>
      <c r="AU216" s="46"/>
      <c r="AV216" s="43">
        <f>IF(I216&gt;$AV$6,I216,0)</f>
        <v>0</v>
      </c>
      <c r="AW216" s="43"/>
      <c r="AX216" s="43"/>
      <c r="AY216" s="43"/>
      <c r="AZ216" s="43"/>
      <c r="BA216" s="43"/>
      <c r="BB216" s="43"/>
    </row>
    <row r="217" spans="1:54">
      <c r="A217" s="17" t="s">
        <v>742</v>
      </c>
      <c r="B217" s="18" t="s">
        <v>743</v>
      </c>
      <c r="C217" s="18" t="s">
        <v>744</v>
      </c>
      <c r="D217" s="80" t="s">
        <v>745</v>
      </c>
      <c r="E217" s="140"/>
      <c r="F217" s="87"/>
      <c r="G217" s="87"/>
      <c r="H217" s="102">
        <f t="shared" si="27"/>
        <v>0</v>
      </c>
      <c r="I217" s="46">
        <f t="shared" si="26"/>
        <v>0</v>
      </c>
      <c r="J217" s="40" t="str">
        <f>IF(_xlfn.XLOOKUP(B217,'POP Limieten'!$B$2:$B$14,'POP Limieten'!$C$2:$C$14,"")="","",IF(H217&gt;_xlfn.XLOOKUP(B217,'POP Limieten'!$B$2:$B$14,'POP Limieten'!$C$2:$C$14,""),1,0))</f>
        <v/>
      </c>
      <c r="K217" s="46"/>
      <c r="L217" s="46"/>
      <c r="M217" s="46"/>
      <c r="N217" s="43"/>
      <c r="O217" s="43"/>
      <c r="P217" s="43"/>
      <c r="Q217" s="43"/>
      <c r="R217" s="43">
        <f>I217</f>
        <v>0</v>
      </c>
      <c r="S217" s="43"/>
      <c r="T217" s="43"/>
      <c r="U217" s="43"/>
      <c r="V217" s="43"/>
      <c r="W217" s="43"/>
      <c r="X217" s="43"/>
      <c r="Y217" s="43"/>
      <c r="Z217" s="43"/>
      <c r="AA217" s="43"/>
      <c r="AB217" s="43"/>
      <c r="AC217" s="43">
        <f>IF(I217&gt;$AC$6,I217,0)</f>
        <v>0</v>
      </c>
      <c r="AD217" s="43">
        <f>IF(I217&gt;$AD$6,I217,0)</f>
        <v>0</v>
      </c>
      <c r="AE217" s="43"/>
      <c r="AF217" s="43"/>
      <c r="AG217" s="43">
        <f>I217</f>
        <v>0</v>
      </c>
      <c r="AH217" s="43"/>
      <c r="AI217" s="43"/>
      <c r="AJ217" s="43">
        <f>I217</f>
        <v>0</v>
      </c>
      <c r="AK217" s="43"/>
      <c r="AL217" s="43"/>
      <c r="AM217" s="46"/>
      <c r="AN217" s="43"/>
      <c r="AO217" s="43"/>
      <c r="AP217" s="43"/>
      <c r="AQ217" s="43"/>
      <c r="AR217" s="43"/>
      <c r="AS217" s="43">
        <f>I217</f>
        <v>0</v>
      </c>
      <c r="AT217" s="43">
        <f>I217</f>
        <v>0</v>
      </c>
      <c r="AU217" s="46"/>
      <c r="AV217" s="43">
        <f>IF(I217&gt;$AV$6,I217,0)</f>
        <v>0</v>
      </c>
      <c r="AW217" s="43"/>
      <c r="AX217" s="43"/>
      <c r="AY217" s="43"/>
      <c r="AZ217" s="43"/>
      <c r="BA217" s="43"/>
      <c r="BB217" s="43"/>
    </row>
    <row r="218" spans="1:54">
      <c r="A218" s="17"/>
      <c r="B218" s="18" t="s">
        <v>746</v>
      </c>
      <c r="C218" s="18" t="s">
        <v>747</v>
      </c>
      <c r="D218" s="80" t="s">
        <v>748</v>
      </c>
      <c r="E218" s="140"/>
      <c r="F218" s="87"/>
      <c r="G218" s="87"/>
      <c r="H218" s="102">
        <f t="shared" si="27"/>
        <v>0</v>
      </c>
      <c r="I218" s="46">
        <f t="shared" si="26"/>
        <v>0</v>
      </c>
      <c r="J218" s="40" t="str">
        <f>IF(_xlfn.XLOOKUP(B218,'POP Limieten'!$B$2:$B$14,'POP Limieten'!$C$2:$C$14,"")="","",IF(H218&gt;_xlfn.XLOOKUP(B218,'POP Limieten'!$B$2:$B$14,'POP Limieten'!$C$2:$C$14,""),1,0))</f>
        <v/>
      </c>
      <c r="K218" s="46"/>
      <c r="L218" s="46"/>
      <c r="M218" s="46"/>
      <c r="N218" s="43"/>
      <c r="O218" s="43"/>
      <c r="P218" s="43">
        <f>IF(I218&gt;$P$6,I218,0)</f>
        <v>0</v>
      </c>
      <c r="Q218" s="43"/>
      <c r="R218" s="43">
        <f>I218</f>
        <v>0</v>
      </c>
      <c r="S218" s="43"/>
      <c r="T218" s="43"/>
      <c r="U218" s="43"/>
      <c r="V218" s="43"/>
      <c r="W218" s="43"/>
      <c r="X218" s="43"/>
      <c r="Y218" s="43"/>
      <c r="Z218" s="43"/>
      <c r="AA218" s="43"/>
      <c r="AB218" s="43"/>
      <c r="AC218" s="43">
        <f>IF(I218&gt;$AC$6,I218,0)</f>
        <v>0</v>
      </c>
      <c r="AD218" s="43">
        <f>IF(I218&gt;$AD$6,I218,0)</f>
        <v>0</v>
      </c>
      <c r="AE218" s="43"/>
      <c r="AF218" s="43"/>
      <c r="AG218" s="43">
        <f>I218</f>
        <v>0</v>
      </c>
      <c r="AH218" s="43"/>
      <c r="AI218" s="43"/>
      <c r="AJ218" s="43">
        <f>I218</f>
        <v>0</v>
      </c>
      <c r="AK218" s="43"/>
      <c r="AL218" s="43"/>
      <c r="AM218" s="46"/>
      <c r="AN218" s="43"/>
      <c r="AO218" s="43"/>
      <c r="AP218" s="43"/>
      <c r="AQ218" s="43"/>
      <c r="AR218" s="43"/>
      <c r="AS218" s="43"/>
      <c r="AT218" s="43"/>
      <c r="AU218" s="46"/>
      <c r="AV218" s="43"/>
      <c r="AW218" s="43"/>
      <c r="AX218" s="43"/>
      <c r="AY218" s="43"/>
      <c r="AZ218" s="43"/>
      <c r="BA218" s="43"/>
      <c r="BB218" s="43"/>
    </row>
    <row r="219" spans="1:54">
      <c r="A219" s="17"/>
      <c r="B219" s="18" t="s">
        <v>749</v>
      </c>
      <c r="C219" s="18" t="s">
        <v>750</v>
      </c>
      <c r="D219" s="51" t="s">
        <v>751</v>
      </c>
      <c r="E219" s="140"/>
      <c r="F219" s="87"/>
      <c r="G219" s="87"/>
      <c r="H219" s="102">
        <f t="shared" si="27"/>
        <v>0</v>
      </c>
      <c r="I219" s="46">
        <f t="shared" si="26"/>
        <v>0</v>
      </c>
      <c r="J219" s="40" t="str">
        <f>IF(_xlfn.XLOOKUP(B219,'POP Limieten'!$B$2:$B$14,'POP Limieten'!$C$2:$C$14,"")="","",IF(H219&gt;_xlfn.XLOOKUP(B219,'POP Limieten'!$B$2:$B$14,'POP Limieten'!$C$2:$C$14,""),1,0))</f>
        <v/>
      </c>
      <c r="K219" s="46"/>
      <c r="L219" s="46"/>
      <c r="M219" s="46"/>
      <c r="N219" s="43"/>
      <c r="O219" s="43">
        <f>IF(I219&gt;$O$6,I219,0)</f>
        <v>0</v>
      </c>
      <c r="P219" s="43">
        <f>IF(I219&gt;$P$6,I219,0)</f>
        <v>0</v>
      </c>
      <c r="Q219" s="43"/>
      <c r="R219" s="43"/>
      <c r="S219" s="43"/>
      <c r="T219" s="43"/>
      <c r="U219" s="43"/>
      <c r="V219" s="43"/>
      <c r="W219" s="43"/>
      <c r="X219" s="43"/>
      <c r="Y219" s="43"/>
      <c r="Z219" s="43"/>
      <c r="AA219" s="43"/>
      <c r="AB219" s="43"/>
      <c r="AC219" s="43"/>
      <c r="AD219" s="43"/>
      <c r="AE219" s="43"/>
      <c r="AF219" s="43"/>
      <c r="AG219" s="43"/>
      <c r="AH219" s="43"/>
      <c r="AI219" s="43"/>
      <c r="AJ219" s="43"/>
      <c r="AK219" s="43"/>
      <c r="AL219" s="43"/>
      <c r="AM219" s="46"/>
      <c r="AN219" s="43"/>
      <c r="AO219" s="43"/>
      <c r="AP219" s="43"/>
      <c r="AQ219" s="43"/>
      <c r="AR219" s="43"/>
      <c r="AS219" s="43"/>
      <c r="AT219" s="43"/>
      <c r="AU219" s="46"/>
      <c r="AV219" s="43"/>
      <c r="AW219" s="43"/>
      <c r="AX219" s="43"/>
      <c r="AY219" s="43"/>
      <c r="AZ219" s="43"/>
      <c r="BA219" s="43"/>
      <c r="BB219" s="43"/>
    </row>
    <row r="220" spans="1:54">
      <c r="A220" s="17"/>
      <c r="B220" s="18" t="s">
        <v>752</v>
      </c>
      <c r="C220" s="18" t="s">
        <v>753</v>
      </c>
      <c r="D220" s="51">
        <v>314</v>
      </c>
      <c r="E220" s="140"/>
      <c r="F220" s="87"/>
      <c r="G220" s="87"/>
      <c r="H220" s="102">
        <f t="shared" si="27"/>
        <v>0</v>
      </c>
      <c r="I220" s="46">
        <f t="shared" si="26"/>
        <v>0</v>
      </c>
      <c r="J220" s="40" t="str">
        <f>IF(_xlfn.XLOOKUP(B220,'POP Limieten'!$B$2:$B$14,'POP Limieten'!$C$2:$C$14,"")="","",IF(H220&gt;_xlfn.XLOOKUP(B220,'POP Limieten'!$B$2:$B$14,'POP Limieten'!$C$2:$C$14,""),1,0))</f>
        <v/>
      </c>
      <c r="K220" s="46"/>
      <c r="L220" s="46"/>
      <c r="M220" s="46"/>
      <c r="N220" s="43"/>
      <c r="O220" s="43">
        <f>IF(I220&gt;$O$6,I220,0)</f>
        <v>0</v>
      </c>
      <c r="P220" s="43"/>
      <c r="Q220" s="43"/>
      <c r="R220" s="43"/>
      <c r="S220" s="43"/>
      <c r="T220" s="43"/>
      <c r="U220" s="43"/>
      <c r="V220" s="43"/>
      <c r="W220" s="43"/>
      <c r="X220" s="43"/>
      <c r="Y220" s="43"/>
      <c r="Z220" s="43"/>
      <c r="AA220" s="43"/>
      <c r="AB220" s="43"/>
      <c r="AC220" s="43"/>
      <c r="AD220" s="43"/>
      <c r="AE220" s="43"/>
      <c r="AF220" s="43"/>
      <c r="AG220" s="43"/>
      <c r="AH220" s="43"/>
      <c r="AI220" s="43"/>
      <c r="AJ220" s="43"/>
      <c r="AK220" s="43"/>
      <c r="AL220" s="43"/>
      <c r="AM220" s="46"/>
      <c r="AN220" s="43"/>
      <c r="AO220" s="43"/>
      <c r="AP220" s="43"/>
      <c r="AQ220" s="43"/>
      <c r="AR220" s="43"/>
      <c r="AS220" s="43"/>
      <c r="AT220" s="43"/>
      <c r="AU220" s="46"/>
      <c r="AV220" s="43"/>
      <c r="AW220" s="43"/>
      <c r="AX220" s="43"/>
      <c r="AY220" s="43"/>
      <c r="AZ220" s="43"/>
      <c r="BA220" s="43"/>
      <c r="BB220" s="43"/>
    </row>
    <row r="221" spans="1:54">
      <c r="A221" s="17"/>
      <c r="B221" s="18" t="s">
        <v>754</v>
      </c>
      <c r="C221" s="18" t="s">
        <v>755</v>
      </c>
      <c r="D221" s="51">
        <v>314</v>
      </c>
      <c r="E221" s="140"/>
      <c r="F221" s="87"/>
      <c r="G221" s="87"/>
      <c r="H221" s="102">
        <f t="shared" si="27"/>
        <v>0</v>
      </c>
      <c r="I221" s="46">
        <f t="shared" si="26"/>
        <v>0</v>
      </c>
      <c r="J221" s="40" t="str">
        <f>IF(_xlfn.XLOOKUP(B221,'POP Limieten'!$B$2:$B$14,'POP Limieten'!$C$2:$C$14,"")="","",IF(H221&gt;_xlfn.XLOOKUP(B221,'POP Limieten'!$B$2:$B$14,'POP Limieten'!$C$2:$C$14,""),1,0))</f>
        <v/>
      </c>
      <c r="K221" s="46"/>
      <c r="L221" s="46"/>
      <c r="M221" s="46"/>
      <c r="N221" s="43"/>
      <c r="O221" s="43">
        <f>IF(I221&gt;$O$6,I221,0)</f>
        <v>0</v>
      </c>
      <c r="P221" s="43"/>
      <c r="Q221" s="43"/>
      <c r="R221" s="43"/>
      <c r="S221" s="43"/>
      <c r="T221" s="43"/>
      <c r="U221" s="43"/>
      <c r="V221" s="43"/>
      <c r="W221" s="43"/>
      <c r="X221" s="43"/>
      <c r="Y221" s="43"/>
      <c r="Z221" s="43"/>
      <c r="AA221" s="43"/>
      <c r="AB221" s="43"/>
      <c r="AC221" s="43"/>
      <c r="AD221" s="43"/>
      <c r="AE221" s="43"/>
      <c r="AF221" s="43"/>
      <c r="AG221" s="43"/>
      <c r="AH221" s="43"/>
      <c r="AI221" s="43"/>
      <c r="AJ221" s="43"/>
      <c r="AK221" s="43"/>
      <c r="AL221" s="43"/>
      <c r="AM221" s="46"/>
      <c r="AN221" s="43"/>
      <c r="AO221" s="43"/>
      <c r="AP221" s="43"/>
      <c r="AQ221" s="43"/>
      <c r="AR221" s="43"/>
      <c r="AS221" s="43"/>
      <c r="AT221" s="43"/>
      <c r="AU221" s="46"/>
      <c r="AV221" s="43"/>
      <c r="AW221" s="43"/>
      <c r="AX221" s="43"/>
      <c r="AY221" s="43"/>
      <c r="AZ221" s="43"/>
      <c r="BA221" s="43"/>
      <c r="BB221" s="43"/>
    </row>
    <row r="222" spans="1:54">
      <c r="A222" s="17"/>
      <c r="B222" s="18" t="s">
        <v>756</v>
      </c>
      <c r="C222" s="18" t="s">
        <v>757</v>
      </c>
      <c r="D222" s="80" t="s">
        <v>758</v>
      </c>
      <c r="E222" s="140"/>
      <c r="F222" s="87"/>
      <c r="G222" s="87"/>
      <c r="H222" s="102">
        <f t="shared" si="27"/>
        <v>0</v>
      </c>
      <c r="I222" s="46">
        <f t="shared" si="26"/>
        <v>0</v>
      </c>
      <c r="J222" s="40" t="str">
        <f>IF(_xlfn.XLOOKUP(B222,'POP Limieten'!$B$2:$B$14,'POP Limieten'!$C$2:$C$14,"")="","",IF(H222&gt;_xlfn.XLOOKUP(B222,'POP Limieten'!$B$2:$B$14,'POP Limieten'!$C$2:$C$14,""),1,0))</f>
        <v/>
      </c>
      <c r="K222" s="46"/>
      <c r="L222" s="46"/>
      <c r="M222" s="46"/>
      <c r="N222" s="43"/>
      <c r="O222" s="43"/>
      <c r="P222" s="43"/>
      <c r="Q222" s="43"/>
      <c r="R222" s="43">
        <f>I222</f>
        <v>0</v>
      </c>
      <c r="S222" s="43"/>
      <c r="T222" s="43"/>
      <c r="U222" s="43"/>
      <c r="V222" s="43"/>
      <c r="W222" s="43"/>
      <c r="X222" s="43"/>
      <c r="Y222" s="43"/>
      <c r="Z222" s="43"/>
      <c r="AA222" s="43"/>
      <c r="AB222" s="43"/>
      <c r="AC222" s="43"/>
      <c r="AD222" s="43"/>
      <c r="AE222" s="43"/>
      <c r="AF222" s="43"/>
      <c r="AG222" s="43"/>
      <c r="AH222" s="43"/>
      <c r="AI222" s="43"/>
      <c r="AJ222" s="43">
        <f>I222</f>
        <v>0</v>
      </c>
      <c r="AK222" s="43"/>
      <c r="AL222" s="43"/>
      <c r="AM222" s="46"/>
      <c r="AN222" s="43"/>
      <c r="AO222" s="43"/>
      <c r="AP222" s="43"/>
      <c r="AQ222" s="43"/>
      <c r="AR222" s="43"/>
      <c r="AS222" s="43"/>
      <c r="AT222" s="43"/>
      <c r="AU222" s="46"/>
      <c r="AV222" s="43"/>
      <c r="AW222" s="43"/>
      <c r="AX222" s="43"/>
      <c r="AY222" s="43"/>
      <c r="AZ222" s="43"/>
      <c r="BA222" s="43"/>
      <c r="BB222" s="43"/>
    </row>
    <row r="223" spans="1:54">
      <c r="A223" s="17"/>
      <c r="B223" s="18" t="s">
        <v>759</v>
      </c>
      <c r="C223" s="18" t="s">
        <v>760</v>
      </c>
      <c r="D223" s="51">
        <v>314</v>
      </c>
      <c r="E223" s="140"/>
      <c r="F223" s="87"/>
      <c r="G223" s="87"/>
      <c r="H223" s="102">
        <f>IF(E223="",IF(OR(F223="",G223=""),0,F223*(1-G223/100)),E223)</f>
        <v>0</v>
      </c>
      <c r="I223" s="46">
        <f t="shared" si="26"/>
        <v>0</v>
      </c>
      <c r="J223" s="40" t="str">
        <f>IF(_xlfn.XLOOKUP(B223,'POP Limieten'!$B$2:$B$14,'POP Limieten'!$C$2:$C$14,"")="","",IF(H223&gt;_xlfn.XLOOKUP(B223,'POP Limieten'!$B$2:$B$14,'POP Limieten'!$C$2:$C$14,""),1,0))</f>
        <v/>
      </c>
      <c r="K223" s="46"/>
      <c r="L223" s="46"/>
      <c r="M223" s="46"/>
      <c r="N223" s="43"/>
      <c r="O223" s="43">
        <f>IF(I223&gt;$O$6,I223,0)</f>
        <v>0</v>
      </c>
      <c r="P223" s="43"/>
      <c r="Q223" s="43"/>
      <c r="R223" s="43"/>
      <c r="S223" s="43"/>
      <c r="T223" s="43"/>
      <c r="U223" s="43"/>
      <c r="V223" s="43"/>
      <c r="W223" s="43"/>
      <c r="X223" s="43"/>
      <c r="Y223" s="43"/>
      <c r="Z223" s="43"/>
      <c r="AA223" s="43"/>
      <c r="AB223" s="43"/>
      <c r="AC223" s="43"/>
      <c r="AD223" s="43"/>
      <c r="AE223" s="43"/>
      <c r="AF223" s="43"/>
      <c r="AG223" s="43"/>
      <c r="AH223" s="43"/>
      <c r="AI223" s="43"/>
      <c r="AJ223" s="43"/>
      <c r="AK223" s="43"/>
      <c r="AL223" s="43"/>
      <c r="AM223" s="46"/>
      <c r="AN223" s="43"/>
      <c r="AO223" s="43"/>
      <c r="AP223" s="43"/>
      <c r="AQ223" s="43"/>
      <c r="AR223" s="43"/>
      <c r="AS223" s="43"/>
      <c r="AT223" s="43"/>
      <c r="AU223" s="46"/>
      <c r="AV223" s="43"/>
      <c r="AW223" s="43"/>
      <c r="AX223" s="43"/>
      <c r="AY223" s="43"/>
      <c r="AZ223" s="43"/>
      <c r="BA223" s="43"/>
      <c r="BB223" s="43"/>
    </row>
    <row r="224" spans="1:54" ht="28.5">
      <c r="A224" s="17" t="s">
        <v>761</v>
      </c>
      <c r="B224" s="18" t="s">
        <v>762</v>
      </c>
      <c r="C224" s="18" t="s">
        <v>763</v>
      </c>
      <c r="D224" s="51" t="s">
        <v>764</v>
      </c>
      <c r="E224" s="140"/>
      <c r="F224" s="87"/>
      <c r="G224" s="87"/>
      <c r="H224" s="102">
        <f>IF(E224="",IF(OR(F224="",G224=""),0,F224*(1-G224/100)),E224)</f>
        <v>0</v>
      </c>
      <c r="I224" s="46">
        <f t="shared" si="26"/>
        <v>0</v>
      </c>
      <c r="J224" s="40" t="str">
        <f>IF(_xlfn.XLOOKUP(B224,'POP Limieten'!$B$2:$B$14,'POP Limieten'!$C$2:$C$14,"")="","",IF(H224&gt;_xlfn.XLOOKUP(B224,'POP Limieten'!$B$2:$B$14,'POP Limieten'!$C$2:$C$14,""),1,0))</f>
        <v/>
      </c>
      <c r="K224" s="46"/>
      <c r="L224" s="46"/>
      <c r="M224" s="46"/>
      <c r="N224" s="43"/>
      <c r="O224" s="43"/>
      <c r="P224" s="43"/>
      <c r="Q224" s="43">
        <f>IF(I224&gt;$Q$6,I224,0)</f>
        <v>0</v>
      </c>
      <c r="R224" s="43"/>
      <c r="S224" s="43"/>
      <c r="T224" s="43">
        <f>I224</f>
        <v>0</v>
      </c>
      <c r="U224" s="43"/>
      <c r="V224" s="43"/>
      <c r="W224" s="43"/>
      <c r="X224" s="43"/>
      <c r="Y224" s="43"/>
      <c r="Z224" s="43"/>
      <c r="AA224" s="43"/>
      <c r="AB224" s="43"/>
      <c r="AC224" s="43"/>
      <c r="AD224" s="43"/>
      <c r="AE224" s="43"/>
      <c r="AF224" s="43"/>
      <c r="AG224" s="43"/>
      <c r="AH224" s="43"/>
      <c r="AI224" s="43"/>
      <c r="AJ224" s="43"/>
      <c r="AK224" s="43"/>
      <c r="AL224" s="43"/>
      <c r="AM224" s="46"/>
      <c r="AN224" s="43"/>
      <c r="AO224" s="43"/>
      <c r="AP224" s="43"/>
      <c r="AQ224" s="43"/>
      <c r="AR224" s="43"/>
      <c r="AS224" s="43"/>
      <c r="AT224" s="43"/>
      <c r="AU224" s="46"/>
      <c r="AV224" s="43"/>
      <c r="AW224" s="43"/>
      <c r="AX224" s="43"/>
      <c r="AY224" s="43"/>
      <c r="AZ224" s="43"/>
      <c r="BA224" s="43"/>
      <c r="BB224" s="43"/>
    </row>
    <row r="225" spans="1:54" ht="28.5">
      <c r="A225" s="17"/>
      <c r="B225" s="18" t="s">
        <v>765</v>
      </c>
      <c r="C225" s="18" t="s">
        <v>766</v>
      </c>
      <c r="D225" s="80" t="s">
        <v>767</v>
      </c>
      <c r="E225" s="140"/>
      <c r="F225" s="87"/>
      <c r="G225" s="87"/>
      <c r="H225" s="102">
        <f t="shared" si="27"/>
        <v>0</v>
      </c>
      <c r="I225" s="46">
        <f t="shared" si="26"/>
        <v>0</v>
      </c>
      <c r="J225" s="40" t="str">
        <f>IF(_xlfn.XLOOKUP(B225,'POP Limieten'!$B$2:$B$14,'POP Limieten'!$C$2:$C$14,"")="","",IF(H225&gt;_xlfn.XLOOKUP(B225,'POP Limieten'!$B$2:$B$14,'POP Limieten'!$C$2:$C$14,""),1,0))</f>
        <v/>
      </c>
      <c r="K225" s="46"/>
      <c r="L225" s="46"/>
      <c r="M225" s="46"/>
      <c r="N225" s="43"/>
      <c r="O225" s="43"/>
      <c r="P225" s="43"/>
      <c r="Q225" s="43"/>
      <c r="R225" s="43"/>
      <c r="S225" s="43"/>
      <c r="T225" s="43"/>
      <c r="U225" s="43"/>
      <c r="V225" s="43"/>
      <c r="W225" s="43"/>
      <c r="X225" s="43"/>
      <c r="Y225" s="43"/>
      <c r="Z225" s="43"/>
      <c r="AA225" s="43"/>
      <c r="AB225" s="43"/>
      <c r="AC225" s="43"/>
      <c r="AD225" s="43"/>
      <c r="AE225" s="43"/>
      <c r="AF225" s="43"/>
      <c r="AG225" s="43"/>
      <c r="AH225" s="43"/>
      <c r="AI225" s="43"/>
      <c r="AJ225" s="43"/>
      <c r="AK225" s="43">
        <f>I225</f>
        <v>0</v>
      </c>
      <c r="AL225" s="43"/>
      <c r="AM225" s="46"/>
      <c r="AN225" s="43"/>
      <c r="AO225" s="43"/>
      <c r="AP225" s="43"/>
      <c r="AQ225" s="43"/>
      <c r="AR225" s="43"/>
      <c r="AS225" s="43"/>
      <c r="AT225" s="43"/>
      <c r="AU225" s="46"/>
      <c r="AV225" s="43"/>
      <c r="AW225" s="43"/>
      <c r="AX225" s="43"/>
      <c r="AY225" s="43"/>
      <c r="AZ225" s="43"/>
      <c r="BA225" s="43"/>
      <c r="BB225" s="43"/>
    </row>
    <row r="226" spans="1:54">
      <c r="A226" s="17"/>
      <c r="B226" s="18" t="s">
        <v>768</v>
      </c>
      <c r="C226" s="18" t="s">
        <v>769</v>
      </c>
      <c r="D226" s="80" t="s">
        <v>770</v>
      </c>
      <c r="E226" s="140"/>
      <c r="F226" s="87"/>
      <c r="G226" s="87"/>
      <c r="H226" s="102">
        <f t="shared" si="27"/>
        <v>0</v>
      </c>
      <c r="I226" s="46">
        <f t="shared" si="26"/>
        <v>0</v>
      </c>
      <c r="J226" s="40" t="str">
        <f>IF(_xlfn.XLOOKUP(B226,'POP Limieten'!$B$2:$B$14,'POP Limieten'!$C$2:$C$14,"")="","",IF(H226&gt;_xlfn.XLOOKUP(B226,'POP Limieten'!$B$2:$B$14,'POP Limieten'!$C$2:$C$14,""),1,0))</f>
        <v/>
      </c>
      <c r="K226" s="46"/>
      <c r="L226" s="46"/>
      <c r="M226" s="46"/>
      <c r="N226" s="43"/>
      <c r="O226" s="43"/>
      <c r="P226" s="43"/>
      <c r="Q226" s="43"/>
      <c r="R226" s="43"/>
      <c r="S226" s="43"/>
      <c r="T226" s="43"/>
      <c r="U226" s="43"/>
      <c r="V226" s="43"/>
      <c r="W226" s="43"/>
      <c r="X226" s="43"/>
      <c r="Y226" s="43"/>
      <c r="Z226" s="43"/>
      <c r="AA226" s="43"/>
      <c r="AB226" s="43"/>
      <c r="AC226" s="43"/>
      <c r="AD226" s="43"/>
      <c r="AE226" s="43"/>
      <c r="AF226" s="43">
        <f>I226</f>
        <v>0</v>
      </c>
      <c r="AG226" s="43"/>
      <c r="AH226" s="43"/>
      <c r="AI226" s="43"/>
      <c r="AJ226" s="43"/>
      <c r="AK226" s="43"/>
      <c r="AL226" s="43">
        <f>I226</f>
        <v>0</v>
      </c>
      <c r="AM226" s="46"/>
      <c r="AN226" s="43"/>
      <c r="AO226" s="43"/>
      <c r="AP226" s="43"/>
      <c r="AQ226" s="43"/>
      <c r="AR226" s="43"/>
      <c r="AS226" s="43"/>
      <c r="AT226" s="43"/>
      <c r="AU226" s="46"/>
      <c r="AV226" s="43"/>
      <c r="AW226" s="43"/>
      <c r="AX226" s="43"/>
      <c r="AY226" s="43"/>
      <c r="AZ226" s="43"/>
      <c r="BA226" s="43"/>
      <c r="BB226" s="43"/>
    </row>
    <row r="227" spans="1:54">
      <c r="A227" s="17"/>
      <c r="B227" s="18" t="s">
        <v>771</v>
      </c>
      <c r="C227" s="18" t="s">
        <v>772</v>
      </c>
      <c r="D227" s="51" t="s">
        <v>773</v>
      </c>
      <c r="E227" s="140"/>
      <c r="F227" s="87"/>
      <c r="G227" s="87"/>
      <c r="H227" s="102">
        <f t="shared" si="27"/>
        <v>0</v>
      </c>
      <c r="I227" s="46">
        <f t="shared" si="26"/>
        <v>0</v>
      </c>
      <c r="J227" s="40" t="str">
        <f>IF(_xlfn.XLOOKUP(B227,'POP Limieten'!$B$2:$B$14,'POP Limieten'!$C$2:$C$14,"")="","",IF(H227&gt;_xlfn.XLOOKUP(B227,'POP Limieten'!$B$2:$B$14,'POP Limieten'!$C$2:$C$14,""),1,0))</f>
        <v/>
      </c>
      <c r="K227" s="46"/>
      <c r="L227" s="46"/>
      <c r="M227" s="46"/>
      <c r="N227" s="43"/>
      <c r="O227" s="43"/>
      <c r="P227" s="43"/>
      <c r="Q227" s="43"/>
      <c r="R227" s="43"/>
      <c r="S227" s="43"/>
      <c r="T227" s="43"/>
      <c r="U227" s="43"/>
      <c r="V227" s="43"/>
      <c r="W227" s="43"/>
      <c r="X227" s="43"/>
      <c r="Y227" s="43"/>
      <c r="Z227" s="43"/>
      <c r="AA227" s="43"/>
      <c r="AB227" s="43"/>
      <c r="AC227" s="43"/>
      <c r="AD227" s="43"/>
      <c r="AE227" s="43"/>
      <c r="AF227" s="43"/>
      <c r="AG227" s="43"/>
      <c r="AH227" s="43"/>
      <c r="AI227" s="43"/>
      <c r="AJ227" s="43"/>
      <c r="AK227" s="43">
        <f>I227</f>
        <v>0</v>
      </c>
      <c r="AL227" s="43"/>
      <c r="AM227" s="46"/>
      <c r="AN227" s="43"/>
      <c r="AO227" s="43"/>
      <c r="AP227" s="43"/>
      <c r="AQ227" s="43"/>
      <c r="AR227" s="43">
        <f>Q227</f>
        <v>0</v>
      </c>
      <c r="AS227" s="43">
        <f>I227</f>
        <v>0</v>
      </c>
      <c r="AT227" s="43">
        <f>I227</f>
        <v>0</v>
      </c>
      <c r="AU227" s="46">
        <f>IF(I227&gt;$AU$6,I227,0)</f>
        <v>0</v>
      </c>
      <c r="AV227" s="43"/>
      <c r="AW227" s="43"/>
      <c r="AX227" s="43"/>
      <c r="AY227" s="43"/>
      <c r="AZ227" s="43"/>
      <c r="BA227" s="43"/>
      <c r="BB227" s="43"/>
    </row>
    <row r="228" spans="1:54">
      <c r="A228" s="17"/>
      <c r="B228" s="18" t="s">
        <v>774</v>
      </c>
      <c r="C228" s="18" t="s">
        <v>775</v>
      </c>
      <c r="D228" s="51" t="s">
        <v>764</v>
      </c>
      <c r="E228" s="140"/>
      <c r="F228" s="87"/>
      <c r="G228" s="87"/>
      <c r="H228" s="102">
        <f t="shared" si="27"/>
        <v>0</v>
      </c>
      <c r="I228" s="46">
        <f t="shared" si="26"/>
        <v>0</v>
      </c>
      <c r="J228" s="40" t="str">
        <f>IF(_xlfn.XLOOKUP(B228,'POP Limieten'!$B$2:$B$14,'POP Limieten'!$C$2:$C$14,"")="","",IF(H228&gt;_xlfn.XLOOKUP(B228,'POP Limieten'!$B$2:$B$14,'POP Limieten'!$C$2:$C$14,""),1,0))</f>
        <v/>
      </c>
      <c r="K228" s="46"/>
      <c r="L228" s="46"/>
      <c r="M228" s="46"/>
      <c r="N228" s="43"/>
      <c r="O228" s="43"/>
      <c r="P228" s="43"/>
      <c r="Q228" s="43">
        <f>IF(I228&gt;$Q$6,I228,0)</f>
        <v>0</v>
      </c>
      <c r="R228" s="43"/>
      <c r="S228" s="43"/>
      <c r="T228" s="43">
        <f>I228</f>
        <v>0</v>
      </c>
      <c r="U228" s="43"/>
      <c r="V228" s="43"/>
      <c r="W228" s="43"/>
      <c r="X228" s="43"/>
      <c r="Y228" s="43"/>
      <c r="Z228" s="43"/>
      <c r="AA228" s="43"/>
      <c r="AB228" s="43"/>
      <c r="AC228" s="43"/>
      <c r="AD228" s="43"/>
      <c r="AE228" s="43"/>
      <c r="AF228" s="43"/>
      <c r="AG228" s="43"/>
      <c r="AH228" s="43"/>
      <c r="AI228" s="43"/>
      <c r="AJ228" s="43"/>
      <c r="AK228" s="43"/>
      <c r="AL228" s="43"/>
      <c r="AM228" s="46"/>
      <c r="AN228" s="43"/>
      <c r="AO228" s="43"/>
      <c r="AP228" s="43"/>
      <c r="AQ228" s="43"/>
      <c r="AR228" s="43"/>
      <c r="AS228" s="43"/>
      <c r="AT228" s="43"/>
      <c r="AU228" s="46"/>
      <c r="AV228" s="43"/>
      <c r="AW228" s="43"/>
      <c r="AX228" s="43"/>
      <c r="AY228" s="43"/>
      <c r="AZ228" s="43"/>
      <c r="BA228" s="43"/>
      <c r="BB228" s="43"/>
    </row>
    <row r="229" spans="1:54">
      <c r="A229" s="17"/>
      <c r="B229" s="18" t="s">
        <v>776</v>
      </c>
      <c r="C229" s="18" t="s">
        <v>777</v>
      </c>
      <c r="D229" s="51" t="s">
        <v>778</v>
      </c>
      <c r="E229" s="140"/>
      <c r="F229" s="87"/>
      <c r="G229" s="87"/>
      <c r="H229" s="102">
        <f t="shared" si="27"/>
        <v>0</v>
      </c>
      <c r="I229" s="46">
        <f t="shared" si="26"/>
        <v>0</v>
      </c>
      <c r="J229" s="40" t="str">
        <f>IF(_xlfn.XLOOKUP(B229,'POP Limieten'!$B$2:$B$14,'POP Limieten'!$C$2:$C$14,"")="","",IF(H229&gt;_xlfn.XLOOKUP(B229,'POP Limieten'!$B$2:$B$14,'POP Limieten'!$C$2:$C$14,""),1,0))</f>
        <v/>
      </c>
      <c r="K229" s="46"/>
      <c r="L229" s="46"/>
      <c r="M229" s="46"/>
      <c r="N229" s="43"/>
      <c r="O229" s="43"/>
      <c r="P229" s="43"/>
      <c r="Q229" s="43">
        <f>IF(I229&gt;$Q$6,I229,0)</f>
        <v>0</v>
      </c>
      <c r="R229" s="43"/>
      <c r="S229" s="43">
        <f>I229</f>
        <v>0</v>
      </c>
      <c r="T229" s="43"/>
      <c r="U229" s="43"/>
      <c r="V229" s="43"/>
      <c r="W229" s="43"/>
      <c r="X229" s="43"/>
      <c r="Y229" s="43"/>
      <c r="Z229" s="43"/>
      <c r="AA229" s="43"/>
      <c r="AB229" s="43"/>
      <c r="AC229" s="43"/>
      <c r="AD229" s="43">
        <f>IF(I229&gt;$AD$6,I229,0)</f>
        <v>0</v>
      </c>
      <c r="AE229" s="43">
        <f>IF(I229&gt;$AE$6,I229,0)</f>
        <v>0</v>
      </c>
      <c r="AF229" s="43"/>
      <c r="AG229" s="43"/>
      <c r="AH229" s="43"/>
      <c r="AI229" s="43"/>
      <c r="AJ229" s="43"/>
      <c r="AK229" s="43"/>
      <c r="AL229" s="43"/>
      <c r="AM229" s="46">
        <f>I229</f>
        <v>0</v>
      </c>
      <c r="AN229" s="43"/>
      <c r="AO229" s="43"/>
      <c r="AP229" s="43"/>
      <c r="AQ229" s="43"/>
      <c r="AR229" s="43"/>
      <c r="AS229" s="43"/>
      <c r="AT229" s="43">
        <f t="shared" ref="AT229:AT242" si="28">I229</f>
        <v>0</v>
      </c>
      <c r="AU229" s="46"/>
      <c r="AV229" s="43"/>
      <c r="AW229" s="43"/>
      <c r="AX229" s="43">
        <f>IF(I229&gt;$AX$6,I229,0)</f>
        <v>0</v>
      </c>
      <c r="AY229" s="43"/>
      <c r="AZ229" s="43"/>
      <c r="BA229" s="43"/>
      <c r="BB229" s="43"/>
    </row>
    <row r="230" spans="1:54">
      <c r="A230" s="17"/>
      <c r="B230" s="18" t="s">
        <v>779</v>
      </c>
      <c r="C230" s="18" t="s">
        <v>780</v>
      </c>
      <c r="D230" s="51" t="s">
        <v>773</v>
      </c>
      <c r="E230" s="140"/>
      <c r="F230" s="87"/>
      <c r="G230" s="87"/>
      <c r="H230" s="102">
        <f t="shared" si="27"/>
        <v>0</v>
      </c>
      <c r="I230" s="46">
        <f t="shared" si="26"/>
        <v>0</v>
      </c>
      <c r="J230" s="40" t="str">
        <f>IF(_xlfn.XLOOKUP(B230,'POP Limieten'!$B$2:$B$14,'POP Limieten'!$C$2:$C$14,"")="","",IF(H230&gt;_xlfn.XLOOKUP(B230,'POP Limieten'!$B$2:$B$14,'POP Limieten'!$C$2:$C$14,""),1,0))</f>
        <v/>
      </c>
      <c r="K230" s="46"/>
      <c r="L230" s="46"/>
      <c r="M230" s="46"/>
      <c r="N230" s="43"/>
      <c r="O230" s="43"/>
      <c r="P230" s="43"/>
      <c r="Q230" s="43"/>
      <c r="R230" s="43"/>
      <c r="S230" s="43"/>
      <c r="T230" s="43"/>
      <c r="U230" s="43"/>
      <c r="V230" s="43"/>
      <c r="W230" s="43"/>
      <c r="X230" s="43"/>
      <c r="Y230" s="43"/>
      <c r="Z230" s="43"/>
      <c r="AA230" s="43"/>
      <c r="AB230" s="43"/>
      <c r="AC230" s="43"/>
      <c r="AD230" s="43"/>
      <c r="AE230" s="43"/>
      <c r="AF230" s="43"/>
      <c r="AG230" s="43"/>
      <c r="AH230" s="43"/>
      <c r="AI230" s="43"/>
      <c r="AJ230" s="43"/>
      <c r="AK230" s="43">
        <f>I230</f>
        <v>0</v>
      </c>
      <c r="AL230" s="43"/>
      <c r="AM230" s="46"/>
      <c r="AN230" s="43"/>
      <c r="AO230" s="43"/>
      <c r="AP230" s="43"/>
      <c r="AQ230" s="43"/>
      <c r="AR230" s="43">
        <f>Q230</f>
        <v>0</v>
      </c>
      <c r="AS230" s="43">
        <f t="shared" ref="AS230:AS242" si="29">I230</f>
        <v>0</v>
      </c>
      <c r="AT230" s="43">
        <f t="shared" si="28"/>
        <v>0</v>
      </c>
      <c r="AU230" s="46">
        <f>IF(I230&gt;$AU$6,I230,0)</f>
        <v>0</v>
      </c>
      <c r="AV230" s="43"/>
      <c r="AW230" s="43"/>
      <c r="AX230" s="43"/>
      <c r="AY230" s="43"/>
      <c r="AZ230" s="43"/>
      <c r="BA230" s="43"/>
      <c r="BB230" s="43"/>
    </row>
    <row r="231" spans="1:54">
      <c r="A231" s="17"/>
      <c r="B231" s="18" t="s">
        <v>781</v>
      </c>
      <c r="C231" s="18" t="s">
        <v>782</v>
      </c>
      <c r="D231" s="80" t="s">
        <v>783</v>
      </c>
      <c r="E231" s="140"/>
      <c r="F231" s="87"/>
      <c r="G231" s="87"/>
      <c r="H231" s="102">
        <f t="shared" si="27"/>
        <v>0</v>
      </c>
      <c r="I231" s="46">
        <f t="shared" si="26"/>
        <v>0</v>
      </c>
      <c r="J231" s="40" t="str">
        <f>IF(_xlfn.XLOOKUP(B231,'POP Limieten'!$B$2:$B$14,'POP Limieten'!$C$2:$C$14,"")="","",IF(H231&gt;_xlfn.XLOOKUP(B231,'POP Limieten'!$B$2:$B$14,'POP Limieten'!$C$2:$C$14,""),1,0))</f>
        <v/>
      </c>
      <c r="K231" s="46"/>
      <c r="L231" s="46"/>
      <c r="M231" s="46"/>
      <c r="N231" s="43"/>
      <c r="O231" s="43"/>
      <c r="P231" s="43"/>
      <c r="Q231" s="43"/>
      <c r="R231" s="43"/>
      <c r="S231" s="43"/>
      <c r="T231" s="43"/>
      <c r="U231" s="43"/>
      <c r="V231" s="43"/>
      <c r="W231" s="43"/>
      <c r="X231" s="43"/>
      <c r="Y231" s="43"/>
      <c r="Z231" s="43"/>
      <c r="AA231" s="43"/>
      <c r="AB231" s="43"/>
      <c r="AC231" s="43"/>
      <c r="AD231" s="43"/>
      <c r="AE231" s="43"/>
      <c r="AF231" s="43"/>
      <c r="AG231" s="43"/>
      <c r="AH231" s="43"/>
      <c r="AI231" s="43"/>
      <c r="AJ231" s="43">
        <f>I231</f>
        <v>0</v>
      </c>
      <c r="AK231" s="43"/>
      <c r="AL231" s="43"/>
      <c r="AM231" s="46"/>
      <c r="AN231" s="43"/>
      <c r="AO231" s="43"/>
      <c r="AP231" s="43"/>
      <c r="AQ231" s="43"/>
      <c r="AR231" s="43"/>
      <c r="AS231" s="43"/>
      <c r="AT231" s="43"/>
      <c r="AU231" s="46"/>
      <c r="AV231" s="43"/>
      <c r="AW231" s="43"/>
      <c r="AX231" s="43"/>
      <c r="AY231" s="43"/>
      <c r="AZ231" s="43"/>
      <c r="BA231" s="43"/>
      <c r="BB231" s="43"/>
    </row>
    <row r="232" spans="1:54">
      <c r="A232" s="17"/>
      <c r="B232" s="18" t="s">
        <v>784</v>
      </c>
      <c r="C232" s="18" t="s">
        <v>785</v>
      </c>
      <c r="D232" s="80" t="s">
        <v>236</v>
      </c>
      <c r="E232" s="140"/>
      <c r="F232" s="87"/>
      <c r="G232" s="87"/>
      <c r="H232" s="102">
        <f t="shared" si="27"/>
        <v>0</v>
      </c>
      <c r="I232" s="46">
        <f t="shared" si="26"/>
        <v>0</v>
      </c>
      <c r="J232" s="40" t="str">
        <f>IF(_xlfn.XLOOKUP(B232,'POP Limieten'!$B$2:$B$14,'POP Limieten'!$C$2:$C$14,"")="","",IF(H232&gt;_xlfn.XLOOKUP(B232,'POP Limieten'!$B$2:$B$14,'POP Limieten'!$C$2:$C$14,""),1,0))</f>
        <v/>
      </c>
      <c r="K232" s="46"/>
      <c r="L232" s="46"/>
      <c r="M232" s="46"/>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3"/>
      <c r="AK232" s="43"/>
      <c r="AL232" s="43"/>
      <c r="AM232" s="46"/>
      <c r="AN232" s="43"/>
      <c r="AO232" s="43"/>
      <c r="AP232" s="43"/>
      <c r="AQ232" s="43"/>
      <c r="AR232" s="43">
        <f>Q232</f>
        <v>0</v>
      </c>
      <c r="AS232" s="43">
        <f t="shared" si="29"/>
        <v>0</v>
      </c>
      <c r="AT232" s="43">
        <f t="shared" si="28"/>
        <v>0</v>
      </c>
      <c r="AU232" s="46">
        <f>IF(I232&gt;$AU$6,I232,0)</f>
        <v>0</v>
      </c>
      <c r="AV232" s="43"/>
      <c r="AW232" s="43"/>
      <c r="AX232" s="43"/>
      <c r="AY232" s="43"/>
      <c r="AZ232" s="43"/>
      <c r="BA232" s="43"/>
      <c r="BB232" s="43"/>
    </row>
    <row r="233" spans="1:54">
      <c r="A233" s="17"/>
      <c r="B233" s="18" t="s">
        <v>768</v>
      </c>
      <c r="C233" s="18" t="s">
        <v>769</v>
      </c>
      <c r="D233" s="80" t="s">
        <v>770</v>
      </c>
      <c r="E233" s="140"/>
      <c r="F233" s="87"/>
      <c r="G233" s="87"/>
      <c r="H233" s="102">
        <f t="shared" si="27"/>
        <v>0</v>
      </c>
      <c r="I233" s="46">
        <f t="shared" si="26"/>
        <v>0</v>
      </c>
      <c r="J233" s="40" t="str">
        <f>IF(_xlfn.XLOOKUP(B233,'POP Limieten'!$B$2:$B$14,'POP Limieten'!$C$2:$C$14,"")="","",IF(H233&gt;_xlfn.XLOOKUP(B233,'POP Limieten'!$B$2:$B$14,'POP Limieten'!$C$2:$C$14,""),1,0))</f>
        <v/>
      </c>
      <c r="K233" s="46"/>
      <c r="L233" s="46"/>
      <c r="M233" s="46"/>
      <c r="N233" s="43"/>
      <c r="O233" s="43"/>
      <c r="P233" s="43"/>
      <c r="Q233" s="43"/>
      <c r="R233" s="43"/>
      <c r="S233" s="43"/>
      <c r="T233" s="43"/>
      <c r="U233" s="43"/>
      <c r="V233" s="43"/>
      <c r="W233" s="43"/>
      <c r="X233" s="43"/>
      <c r="Y233" s="43"/>
      <c r="Z233" s="43"/>
      <c r="AA233" s="43"/>
      <c r="AB233" s="43"/>
      <c r="AC233" s="43"/>
      <c r="AD233" s="43"/>
      <c r="AE233" s="43"/>
      <c r="AF233" s="43">
        <f>I233</f>
        <v>0</v>
      </c>
      <c r="AG233" s="43"/>
      <c r="AH233" s="43"/>
      <c r="AI233" s="43"/>
      <c r="AJ233" s="43"/>
      <c r="AK233" s="43"/>
      <c r="AL233" s="43">
        <f>I233</f>
        <v>0</v>
      </c>
      <c r="AM233" s="46"/>
      <c r="AN233" s="43"/>
      <c r="AO233" s="43"/>
      <c r="AP233" s="43"/>
      <c r="AQ233" s="43"/>
      <c r="AR233" s="43"/>
      <c r="AS233" s="43"/>
      <c r="AT233" s="43"/>
      <c r="AU233" s="46"/>
      <c r="AV233" s="43"/>
      <c r="AW233" s="43"/>
      <c r="AX233" s="43"/>
      <c r="AY233" s="43"/>
      <c r="AZ233" s="43"/>
      <c r="BA233" s="43"/>
      <c r="BB233" s="43"/>
    </row>
    <row r="234" spans="1:54">
      <c r="A234" s="17"/>
      <c r="B234" s="18" t="s">
        <v>786</v>
      </c>
      <c r="C234" s="18" t="s">
        <v>787</v>
      </c>
      <c r="D234" s="51" t="s">
        <v>788</v>
      </c>
      <c r="E234" s="140"/>
      <c r="F234" s="87"/>
      <c r="G234" s="87"/>
      <c r="H234" s="102">
        <f t="shared" si="27"/>
        <v>0</v>
      </c>
      <c r="I234" s="46">
        <f t="shared" si="26"/>
        <v>0</v>
      </c>
      <c r="J234" s="40" t="str">
        <f>IF(_xlfn.XLOOKUP(B234,'POP Limieten'!$B$2:$B$14,'POP Limieten'!$C$2:$C$14,"")="","",IF(H234&gt;_xlfn.XLOOKUP(B234,'POP Limieten'!$B$2:$B$14,'POP Limieten'!$C$2:$C$14,""),1,0))</f>
        <v/>
      </c>
      <c r="K234" s="46"/>
      <c r="L234" s="46"/>
      <c r="M234" s="46"/>
      <c r="N234" s="43"/>
      <c r="O234" s="43"/>
      <c r="P234" s="43"/>
      <c r="Q234" s="43">
        <f>IF(I234&gt;$Q$6,I234,0)</f>
        <v>0</v>
      </c>
      <c r="R234" s="43"/>
      <c r="S234" s="43"/>
      <c r="T234" s="43"/>
      <c r="U234" s="43"/>
      <c r="V234" s="43"/>
      <c r="W234" s="43"/>
      <c r="X234" s="43"/>
      <c r="Y234" s="43"/>
      <c r="Z234" s="43"/>
      <c r="AA234" s="43"/>
      <c r="AB234" s="43"/>
      <c r="AC234" s="43"/>
      <c r="AD234" s="43"/>
      <c r="AE234" s="43"/>
      <c r="AF234" s="43">
        <f>I234</f>
        <v>0</v>
      </c>
      <c r="AG234" s="43"/>
      <c r="AH234" s="43"/>
      <c r="AI234" s="43"/>
      <c r="AJ234" s="43"/>
      <c r="AK234" s="43"/>
      <c r="AL234" s="43">
        <f>I234</f>
        <v>0</v>
      </c>
      <c r="AM234" s="46"/>
      <c r="AN234" s="43"/>
      <c r="AO234" s="43"/>
      <c r="AP234" s="43"/>
      <c r="AQ234" s="43"/>
      <c r="AR234" s="43"/>
      <c r="AS234" s="43"/>
      <c r="AT234" s="43"/>
      <c r="AU234" s="46"/>
      <c r="AV234" s="43"/>
      <c r="AW234" s="43"/>
      <c r="AX234" s="43"/>
      <c r="AY234" s="43"/>
      <c r="AZ234" s="43"/>
      <c r="BA234" s="43"/>
      <c r="BB234" s="43"/>
    </row>
    <row r="235" spans="1:54">
      <c r="A235" s="17"/>
      <c r="B235" s="18" t="s">
        <v>789</v>
      </c>
      <c r="C235" s="18" t="s">
        <v>790</v>
      </c>
      <c r="D235" s="80" t="s">
        <v>791</v>
      </c>
      <c r="E235" s="140"/>
      <c r="F235" s="87"/>
      <c r="G235" s="87"/>
      <c r="H235" s="102">
        <f t="shared" si="27"/>
        <v>0</v>
      </c>
      <c r="I235" s="46">
        <f t="shared" si="26"/>
        <v>0</v>
      </c>
      <c r="J235" s="40" t="str">
        <f>IF(_xlfn.XLOOKUP(B235,'POP Limieten'!$B$2:$B$14,'POP Limieten'!$C$2:$C$14,"")="","",IF(H235&gt;_xlfn.XLOOKUP(B235,'POP Limieten'!$B$2:$B$14,'POP Limieten'!$C$2:$C$14,""),1,0))</f>
        <v/>
      </c>
      <c r="K235" s="46"/>
      <c r="L235" s="46"/>
      <c r="M235" s="46"/>
      <c r="N235" s="43"/>
      <c r="O235" s="43"/>
      <c r="P235" s="43"/>
      <c r="Q235" s="43"/>
      <c r="R235" s="43"/>
      <c r="S235" s="43"/>
      <c r="T235" s="43"/>
      <c r="U235" s="43"/>
      <c r="V235" s="43"/>
      <c r="W235" s="43"/>
      <c r="X235" s="43"/>
      <c r="Y235" s="43"/>
      <c r="Z235" s="43"/>
      <c r="AA235" s="43"/>
      <c r="AB235" s="43">
        <f>IF(I235&gt;$AB$6,I235,0)</f>
        <v>0</v>
      </c>
      <c r="AC235" s="43">
        <f>IF(I235&gt;$AC$6,I235,0)</f>
        <v>0</v>
      </c>
      <c r="AD235" s="43">
        <f>IF(I235&gt;$AD$6,I235,0)</f>
        <v>0</v>
      </c>
      <c r="AE235" s="43"/>
      <c r="AF235" s="43">
        <f>I235</f>
        <v>0</v>
      </c>
      <c r="AG235" s="43"/>
      <c r="AH235" s="43"/>
      <c r="AI235" s="43"/>
      <c r="AJ235" s="43"/>
      <c r="AK235" s="43">
        <f>I235</f>
        <v>0</v>
      </c>
      <c r="AL235" s="43"/>
      <c r="AM235" s="46"/>
      <c r="AN235" s="43"/>
      <c r="AO235" s="43"/>
      <c r="AP235" s="43"/>
      <c r="AQ235" s="43"/>
      <c r="AR235" s="43"/>
      <c r="AS235" s="43">
        <f t="shared" si="29"/>
        <v>0</v>
      </c>
      <c r="AT235" s="43">
        <f t="shared" si="28"/>
        <v>0</v>
      </c>
      <c r="AU235" s="46"/>
      <c r="AV235" s="43"/>
      <c r="AW235" s="43">
        <f>IF(I235&gt;$AW$6,I235,0)</f>
        <v>0</v>
      </c>
      <c r="AX235" s="43"/>
      <c r="AY235" s="43"/>
      <c r="AZ235" s="43"/>
      <c r="BA235" s="43"/>
      <c r="BB235" s="43"/>
    </row>
    <row r="236" spans="1:54">
      <c r="A236" s="17"/>
      <c r="B236" s="18" t="s">
        <v>792</v>
      </c>
      <c r="C236" s="18" t="s">
        <v>793</v>
      </c>
      <c r="D236" s="80" t="s">
        <v>794</v>
      </c>
      <c r="E236" s="140"/>
      <c r="F236" s="87"/>
      <c r="G236" s="87"/>
      <c r="H236" s="102">
        <f t="shared" si="27"/>
        <v>0</v>
      </c>
      <c r="I236" s="46">
        <f t="shared" si="26"/>
        <v>0</v>
      </c>
      <c r="J236" s="40" t="str">
        <f>IF(_xlfn.XLOOKUP(B236,'POP Limieten'!$B$2:$B$14,'POP Limieten'!$C$2:$C$14,"")="","",IF(H236&gt;_xlfn.XLOOKUP(B236,'POP Limieten'!$B$2:$B$14,'POP Limieten'!$C$2:$C$14,""),1,0))</f>
        <v/>
      </c>
      <c r="K236" s="46"/>
      <c r="L236" s="46"/>
      <c r="M236" s="46"/>
      <c r="N236" s="43"/>
      <c r="O236" s="43"/>
      <c r="P236" s="43"/>
      <c r="Q236" s="43"/>
      <c r="R236" s="43"/>
      <c r="S236" s="43"/>
      <c r="T236" s="43"/>
      <c r="U236" s="43"/>
      <c r="V236" s="43"/>
      <c r="W236" s="43"/>
      <c r="X236" s="43"/>
      <c r="Y236" s="43"/>
      <c r="Z236" s="43"/>
      <c r="AA236" s="43"/>
      <c r="AB236" s="43"/>
      <c r="AC236" s="43"/>
      <c r="AD236" s="43"/>
      <c r="AE236" s="43"/>
      <c r="AF236" s="43">
        <f>I236</f>
        <v>0</v>
      </c>
      <c r="AG236" s="43"/>
      <c r="AH236" s="43"/>
      <c r="AI236" s="43"/>
      <c r="AJ236" s="43"/>
      <c r="AK236" s="43"/>
      <c r="AL236" s="43"/>
      <c r="AM236" s="46">
        <f>I236</f>
        <v>0</v>
      </c>
      <c r="AN236" s="43"/>
      <c r="AO236" s="43"/>
      <c r="AP236" s="43"/>
      <c r="AQ236" s="43"/>
      <c r="AR236" s="43"/>
      <c r="AS236" s="43"/>
      <c r="AT236" s="43"/>
      <c r="AU236" s="46"/>
      <c r="AV236" s="43"/>
      <c r="AW236" s="43"/>
      <c r="AX236" s="43"/>
      <c r="AY236" s="43"/>
      <c r="AZ236" s="43"/>
      <c r="BA236" s="43"/>
      <c r="BB236" s="43"/>
    </row>
    <row r="237" spans="1:54">
      <c r="A237" s="17"/>
      <c r="B237" s="18" t="s">
        <v>795</v>
      </c>
      <c r="C237" s="18" t="s">
        <v>796</v>
      </c>
      <c r="D237" s="51">
        <v>319</v>
      </c>
      <c r="E237" s="140"/>
      <c r="F237" s="87"/>
      <c r="G237" s="87"/>
      <c r="H237" s="102">
        <f t="shared" si="27"/>
        <v>0</v>
      </c>
      <c r="I237" s="46">
        <f t="shared" si="26"/>
        <v>0</v>
      </c>
      <c r="J237" s="40" t="str">
        <f>IF(_xlfn.XLOOKUP(B237,'POP Limieten'!$B$2:$B$14,'POP Limieten'!$C$2:$C$14,"")="","",IF(H237&gt;_xlfn.XLOOKUP(B237,'POP Limieten'!$B$2:$B$14,'POP Limieten'!$C$2:$C$14,""),1,0))</f>
        <v/>
      </c>
      <c r="K237" s="46"/>
      <c r="L237" s="46"/>
      <c r="M237" s="46"/>
      <c r="N237" s="43"/>
      <c r="O237" s="43"/>
      <c r="P237" s="43"/>
      <c r="Q237" s="43">
        <f>IF(I237&gt;$Q$6,I237,0)</f>
        <v>0</v>
      </c>
      <c r="R237" s="43"/>
      <c r="S237" s="43"/>
      <c r="T237" s="43"/>
      <c r="U237" s="43"/>
      <c r="V237" s="43"/>
      <c r="W237" s="43"/>
      <c r="X237" s="43"/>
      <c r="Y237" s="43"/>
      <c r="Z237" s="43"/>
      <c r="AA237" s="43"/>
      <c r="AB237" s="43"/>
      <c r="AC237" s="43"/>
      <c r="AD237" s="43"/>
      <c r="AE237" s="43"/>
      <c r="AF237" s="43"/>
      <c r="AG237" s="43"/>
      <c r="AH237" s="43"/>
      <c r="AI237" s="43"/>
      <c r="AJ237" s="43"/>
      <c r="AK237" s="43"/>
      <c r="AL237" s="43"/>
      <c r="AM237" s="46"/>
      <c r="AN237" s="43"/>
      <c r="AO237" s="43"/>
      <c r="AP237" s="43"/>
      <c r="AQ237" s="43"/>
      <c r="AR237" s="43"/>
      <c r="AS237" s="43"/>
      <c r="AT237" s="43"/>
      <c r="AU237" s="46"/>
      <c r="AV237" s="43"/>
      <c r="AW237" s="43"/>
      <c r="AX237" s="43"/>
      <c r="AY237" s="43"/>
      <c r="AZ237" s="43"/>
      <c r="BA237" s="43"/>
      <c r="BB237" s="43"/>
    </row>
    <row r="238" spans="1:54" ht="42.75">
      <c r="A238" s="17" t="s">
        <v>797</v>
      </c>
      <c r="B238" s="18" t="s">
        <v>798</v>
      </c>
      <c r="C238" s="18" t="s">
        <v>799</v>
      </c>
      <c r="D238" s="80" t="s">
        <v>664</v>
      </c>
      <c r="E238" s="140"/>
      <c r="F238" s="87"/>
      <c r="G238" s="87"/>
      <c r="H238" s="102">
        <f t="shared" si="27"/>
        <v>0</v>
      </c>
      <c r="I238" s="46">
        <f t="shared" si="26"/>
        <v>0</v>
      </c>
      <c r="J238" s="40" t="str">
        <f>IF(_xlfn.XLOOKUP(B238,'POP Limieten'!$B$2:$B$14,'POP Limieten'!$C$2:$C$14,"")="","",IF(H238&gt;_xlfn.XLOOKUP(B238,'POP Limieten'!$B$2:$B$14,'POP Limieten'!$C$2:$C$14,""),1,0))</f>
        <v/>
      </c>
      <c r="K238" s="46"/>
      <c r="L238" s="46"/>
      <c r="M238" s="46"/>
      <c r="N238" s="43"/>
      <c r="O238" s="43"/>
      <c r="P238" s="43"/>
      <c r="Q238" s="43"/>
      <c r="R238" s="43"/>
      <c r="S238" s="43"/>
      <c r="T238" s="43"/>
      <c r="U238" s="43"/>
      <c r="V238" s="43"/>
      <c r="W238" s="43"/>
      <c r="X238" s="43"/>
      <c r="Y238" s="43"/>
      <c r="Z238" s="43"/>
      <c r="AA238" s="43"/>
      <c r="AB238" s="43"/>
      <c r="AC238" s="43"/>
      <c r="AD238" s="43"/>
      <c r="AE238" s="43"/>
      <c r="AF238" s="43"/>
      <c r="AG238" s="43">
        <f>I238</f>
        <v>0</v>
      </c>
      <c r="AH238" s="43"/>
      <c r="AI238" s="43"/>
      <c r="AJ238" s="43"/>
      <c r="AK238" s="43"/>
      <c r="AL238" s="43"/>
      <c r="AM238" s="46"/>
      <c r="AN238" s="43"/>
      <c r="AO238" s="43"/>
      <c r="AP238" s="43"/>
      <c r="AQ238" s="43"/>
      <c r="AR238" s="43">
        <f>Q238</f>
        <v>0</v>
      </c>
      <c r="AS238" s="43">
        <f t="shared" si="29"/>
        <v>0</v>
      </c>
      <c r="AT238" s="43">
        <f t="shared" si="28"/>
        <v>0</v>
      </c>
      <c r="AU238" s="46">
        <f>IF(I238&gt;$AU$6,I238,0)</f>
        <v>0</v>
      </c>
      <c r="AV238" s="43"/>
      <c r="AW238" s="43"/>
      <c r="AX238" s="43"/>
      <c r="AY238" s="43"/>
      <c r="AZ238" s="43"/>
      <c r="BA238" s="43"/>
      <c r="BB238" s="43"/>
    </row>
    <row r="239" spans="1:54">
      <c r="A239" s="17" t="s">
        <v>800</v>
      </c>
      <c r="B239" s="18" t="s">
        <v>801</v>
      </c>
      <c r="C239" s="18" t="s">
        <v>802</v>
      </c>
      <c r="D239" s="19" t="s">
        <v>174</v>
      </c>
      <c r="E239" s="140"/>
      <c r="F239" s="87"/>
      <c r="G239" s="87"/>
      <c r="H239" s="102">
        <f t="shared" si="27"/>
        <v>0</v>
      </c>
      <c r="I239" s="46">
        <f t="shared" si="26"/>
        <v>0</v>
      </c>
      <c r="J239" s="40" t="str">
        <f>IF(_xlfn.XLOOKUP(B239,'POP Limieten'!$B$2:$B$14,'POP Limieten'!$C$2:$C$14,"")="","",IF(H239&gt;_xlfn.XLOOKUP(B239,'POP Limieten'!$B$2:$B$14,'POP Limieten'!$C$2:$C$14,""),1,0))</f>
        <v/>
      </c>
      <c r="K239" s="46"/>
      <c r="L239" s="46"/>
      <c r="M239" s="46"/>
      <c r="N239" s="43"/>
      <c r="O239" s="43"/>
      <c r="P239" s="43"/>
      <c r="Q239" s="43"/>
      <c r="R239" s="43"/>
      <c r="S239" s="43"/>
      <c r="T239" s="43"/>
      <c r="U239" s="43"/>
      <c r="V239" s="43"/>
      <c r="W239" s="43"/>
      <c r="X239" s="43"/>
      <c r="Y239" s="43"/>
      <c r="Z239" s="43"/>
      <c r="AA239" s="43"/>
      <c r="AB239" s="43"/>
      <c r="AC239" s="43"/>
      <c r="AD239" s="43"/>
      <c r="AE239" s="43"/>
      <c r="AF239" s="43"/>
      <c r="AG239" s="43"/>
      <c r="AH239" s="43"/>
      <c r="AI239" s="43"/>
      <c r="AJ239" s="43">
        <f>I239</f>
        <v>0</v>
      </c>
      <c r="AK239" s="43"/>
      <c r="AL239" s="43"/>
      <c r="AM239" s="43"/>
      <c r="AN239" s="43"/>
      <c r="AO239" s="43"/>
      <c r="AP239" s="43"/>
      <c r="AQ239" s="43"/>
      <c r="AR239" s="43"/>
      <c r="AS239" s="43"/>
      <c r="AT239" s="43"/>
      <c r="AU239" s="43"/>
      <c r="AV239" s="43"/>
      <c r="AW239" s="43"/>
      <c r="AX239" s="43"/>
      <c r="AY239" s="43"/>
      <c r="AZ239" s="43"/>
      <c r="BA239" s="132"/>
      <c r="BB239" s="43"/>
    </row>
    <row r="240" spans="1:54">
      <c r="A240" s="17"/>
      <c r="B240" s="18" t="s">
        <v>803</v>
      </c>
      <c r="C240" s="18" t="s">
        <v>804</v>
      </c>
      <c r="D240" s="19" t="s">
        <v>805</v>
      </c>
      <c r="E240" s="140"/>
      <c r="F240" s="87"/>
      <c r="G240" s="87"/>
      <c r="H240" s="102">
        <f t="shared" si="27"/>
        <v>0</v>
      </c>
      <c r="I240" s="46">
        <f t="shared" si="26"/>
        <v>0</v>
      </c>
      <c r="J240" s="40" t="str">
        <f>IF(_xlfn.XLOOKUP(B240,'POP Limieten'!$B$2:$B$14,'POP Limieten'!$C$2:$C$14,"")="","",IF(H240&gt;_xlfn.XLOOKUP(B240,'POP Limieten'!$B$2:$B$14,'POP Limieten'!$C$2:$C$14,""),1,0))</f>
        <v/>
      </c>
      <c r="K240" s="46"/>
      <c r="L240" s="46"/>
      <c r="M240" s="46"/>
      <c r="N240" s="43"/>
      <c r="O240" s="43"/>
      <c r="P240" s="43">
        <f>IF(I240&gt;$P$6,I240,0)</f>
        <v>0</v>
      </c>
      <c r="Q240" s="43"/>
      <c r="R240" s="43"/>
      <c r="S240" s="43"/>
      <c r="T240" s="43">
        <f>I240</f>
        <v>0</v>
      </c>
      <c r="U240" s="43"/>
      <c r="V240" s="43"/>
      <c r="W240" s="43"/>
      <c r="X240" s="43"/>
      <c r="Y240" s="43"/>
      <c r="Z240" s="43"/>
      <c r="AA240" s="43"/>
      <c r="AB240" s="43"/>
      <c r="AC240" s="43"/>
      <c r="AD240" s="43"/>
      <c r="AE240" s="43"/>
      <c r="AF240" s="43"/>
      <c r="AG240" s="43"/>
      <c r="AH240" s="43"/>
      <c r="AI240" s="43"/>
      <c r="AJ240" s="43">
        <f>I240</f>
        <v>0</v>
      </c>
      <c r="AK240" s="43"/>
      <c r="AL240" s="43"/>
      <c r="AM240" s="43"/>
      <c r="AN240" s="43"/>
      <c r="AO240" s="43"/>
      <c r="AP240" s="43">
        <f>I240</f>
        <v>0</v>
      </c>
      <c r="AQ240" s="43"/>
      <c r="AR240" s="43">
        <f>Q240</f>
        <v>0</v>
      </c>
      <c r="AS240" s="43">
        <f t="shared" si="29"/>
        <v>0</v>
      </c>
      <c r="AT240" s="43">
        <f t="shared" si="28"/>
        <v>0</v>
      </c>
      <c r="AU240" s="46">
        <f>IF(I240&gt;$AU$6,I240,0)</f>
        <v>0</v>
      </c>
      <c r="AV240" s="43"/>
      <c r="AW240" s="43"/>
      <c r="AX240" s="43"/>
      <c r="AY240" s="43"/>
      <c r="AZ240" s="43"/>
      <c r="BA240" s="132"/>
      <c r="BB240" s="43"/>
    </row>
    <row r="241" spans="1:55">
      <c r="A241" s="17"/>
      <c r="B241" s="18" t="s">
        <v>806</v>
      </c>
      <c r="C241" s="18" t="s">
        <v>807</v>
      </c>
      <c r="D241" s="19" t="s">
        <v>174</v>
      </c>
      <c r="E241" s="140"/>
      <c r="F241" s="87"/>
      <c r="G241" s="87"/>
      <c r="H241" s="102">
        <f t="shared" si="27"/>
        <v>0</v>
      </c>
      <c r="I241" s="46">
        <f t="shared" si="26"/>
        <v>0</v>
      </c>
      <c r="J241" s="40" t="str">
        <f>IF(_xlfn.XLOOKUP(B241,'POP Limieten'!$B$2:$B$14,'POP Limieten'!$C$2:$C$14,"")="","",IF(H241&gt;_xlfn.XLOOKUP(B241,'POP Limieten'!$B$2:$B$14,'POP Limieten'!$C$2:$C$14,""),1,0))</f>
        <v/>
      </c>
      <c r="K241" s="46"/>
      <c r="L241" s="46"/>
      <c r="M241" s="46"/>
      <c r="N241" s="43"/>
      <c r="O241" s="43"/>
      <c r="P241" s="43"/>
      <c r="Q241" s="43"/>
      <c r="R241" s="43"/>
      <c r="S241" s="43"/>
      <c r="T241" s="43"/>
      <c r="U241" s="43"/>
      <c r="V241" s="43"/>
      <c r="W241" s="43"/>
      <c r="X241" s="43"/>
      <c r="Y241" s="43"/>
      <c r="Z241" s="43"/>
      <c r="AA241" s="43"/>
      <c r="AB241" s="43"/>
      <c r="AC241" s="43"/>
      <c r="AD241" s="43"/>
      <c r="AE241" s="43"/>
      <c r="AF241" s="43"/>
      <c r="AG241" s="43"/>
      <c r="AH241" s="43"/>
      <c r="AI241" s="43"/>
      <c r="AJ241" s="43">
        <f>I241</f>
        <v>0</v>
      </c>
      <c r="AK241" s="43"/>
      <c r="AL241" s="43"/>
      <c r="AM241" s="43"/>
      <c r="AN241" s="43"/>
      <c r="AO241" s="43"/>
      <c r="AP241" s="43"/>
      <c r="AQ241" s="43"/>
      <c r="AR241" s="43"/>
      <c r="AS241" s="43"/>
      <c r="AT241" s="43"/>
      <c r="AU241" s="43"/>
      <c r="AV241" s="43"/>
      <c r="AW241" s="43"/>
      <c r="AX241" s="43"/>
      <c r="AY241" s="43"/>
      <c r="AZ241" s="43"/>
      <c r="BA241" s="132"/>
      <c r="BB241" s="43"/>
    </row>
    <row r="242" spans="1:55">
      <c r="A242" s="17"/>
      <c r="B242" s="18" t="s">
        <v>808</v>
      </c>
      <c r="C242" s="18" t="s">
        <v>809</v>
      </c>
      <c r="D242" s="79" t="s">
        <v>810</v>
      </c>
      <c r="E242" s="140"/>
      <c r="F242" s="87"/>
      <c r="G242" s="87"/>
      <c r="H242" s="102">
        <f t="shared" si="27"/>
        <v>0</v>
      </c>
      <c r="I242" s="46">
        <f t="shared" si="26"/>
        <v>0</v>
      </c>
      <c r="J242" s="40" t="str">
        <f>IF(_xlfn.XLOOKUP(B242,'POP Limieten'!$B$2:$B$14,'POP Limieten'!$C$2:$C$14,"")="","",IF(H242&gt;_xlfn.XLOOKUP(B242,'POP Limieten'!$B$2:$B$14,'POP Limieten'!$C$2:$C$14,""),1,0))</f>
        <v/>
      </c>
      <c r="K242" s="46"/>
      <c r="L242" s="46"/>
      <c r="M242" s="46"/>
      <c r="N242" s="43"/>
      <c r="O242" s="43"/>
      <c r="P242" s="43">
        <f>IF(I242&gt;$P$6,I242,0)</f>
        <v>0</v>
      </c>
      <c r="Q242" s="43"/>
      <c r="R242" s="43"/>
      <c r="S242" s="43">
        <f>I242</f>
        <v>0</v>
      </c>
      <c r="T242" s="43"/>
      <c r="U242" s="43"/>
      <c r="V242" s="43"/>
      <c r="W242" s="43"/>
      <c r="X242" s="43"/>
      <c r="Y242" s="43"/>
      <c r="Z242" s="43"/>
      <c r="AA242" s="43"/>
      <c r="AB242" s="43"/>
      <c r="AC242" s="43"/>
      <c r="AD242" s="43"/>
      <c r="AE242" s="43"/>
      <c r="AF242" s="43"/>
      <c r="AG242" s="43"/>
      <c r="AH242" s="43"/>
      <c r="AI242" s="43"/>
      <c r="AJ242" s="43">
        <f>I242</f>
        <v>0</v>
      </c>
      <c r="AK242" s="43"/>
      <c r="AL242" s="43"/>
      <c r="AM242" s="43"/>
      <c r="AN242" s="43"/>
      <c r="AO242" s="43"/>
      <c r="AP242" s="43"/>
      <c r="AQ242" s="43"/>
      <c r="AR242" s="43">
        <f>Q242</f>
        <v>0</v>
      </c>
      <c r="AS242" s="43">
        <f t="shared" si="29"/>
        <v>0</v>
      </c>
      <c r="AT242" s="43">
        <f t="shared" si="28"/>
        <v>0</v>
      </c>
      <c r="AU242" s="46">
        <f>IF(I242&gt;$AU$6,I242,0)</f>
        <v>0</v>
      </c>
      <c r="AV242" s="43"/>
      <c r="AW242" s="43"/>
      <c r="AX242" s="43"/>
      <c r="AY242" s="43"/>
      <c r="AZ242" s="43"/>
      <c r="BA242" s="132"/>
      <c r="BB242" s="43"/>
    </row>
    <row r="243" spans="1:55">
      <c r="A243" s="17"/>
      <c r="B243" s="18" t="s">
        <v>811</v>
      </c>
      <c r="C243" s="18" t="s">
        <v>812</v>
      </c>
      <c r="D243" s="19" t="s">
        <v>813</v>
      </c>
      <c r="E243" s="140"/>
      <c r="F243" s="87"/>
      <c r="G243" s="87"/>
      <c r="H243" s="102">
        <f t="shared" si="27"/>
        <v>0</v>
      </c>
      <c r="I243" s="46">
        <f t="shared" si="26"/>
        <v>0</v>
      </c>
      <c r="J243" s="40" t="str">
        <f>IF(_xlfn.XLOOKUP(B243,'POP Limieten'!$B$2:$B$14,'POP Limieten'!$C$2:$C$14,"")="","",IF(H243&gt;_xlfn.XLOOKUP(B243,'POP Limieten'!$B$2:$B$14,'POP Limieten'!$C$2:$C$14,""),1,0))</f>
        <v/>
      </c>
      <c r="K243" s="46"/>
      <c r="L243" s="46"/>
      <c r="M243" s="46"/>
      <c r="N243" s="43"/>
      <c r="O243" s="43">
        <f>IF(I243&gt;$O$6,I243,0)</f>
        <v>0</v>
      </c>
      <c r="P243" s="43"/>
      <c r="Q243" s="43"/>
      <c r="R243" s="43"/>
      <c r="S243" s="43"/>
      <c r="T243" s="43"/>
      <c r="U243" s="43"/>
      <c r="V243" s="43"/>
      <c r="W243" s="43"/>
      <c r="X243" s="43"/>
      <c r="Y243" s="43"/>
      <c r="Z243" s="43"/>
      <c r="AA243" s="43"/>
      <c r="AB243" s="43"/>
      <c r="AC243" s="43"/>
      <c r="AD243" s="43">
        <f>IF(I243&gt;$AD$6,I243,0)</f>
        <v>0</v>
      </c>
      <c r="AE243" s="43"/>
      <c r="AF243" s="43"/>
      <c r="AG243" s="43"/>
      <c r="AH243" s="43">
        <f>IF(I243&gt;$AH$6,I243,0)</f>
        <v>0</v>
      </c>
      <c r="AI243" s="43"/>
      <c r="AJ243" s="43"/>
      <c r="AK243" s="43"/>
      <c r="AL243" s="43"/>
      <c r="AM243" s="43"/>
      <c r="AN243" s="43"/>
      <c r="AO243" s="43"/>
      <c r="AP243" s="43"/>
      <c r="AQ243" s="43"/>
      <c r="AR243" s="43"/>
      <c r="AS243" s="43"/>
      <c r="AT243" s="43"/>
      <c r="AU243" s="43"/>
      <c r="AV243" s="43"/>
      <c r="AW243" s="43"/>
      <c r="AX243" s="43"/>
      <c r="AY243" s="43"/>
      <c r="AZ243" s="43"/>
      <c r="BA243" s="132"/>
      <c r="BB243" s="43"/>
    </row>
    <row r="244" spans="1:55">
      <c r="A244" s="17"/>
      <c r="B244" s="18" t="s">
        <v>814</v>
      </c>
      <c r="C244" s="18" t="s">
        <v>815</v>
      </c>
      <c r="D244" s="19" t="s">
        <v>816</v>
      </c>
      <c r="E244" s="140"/>
      <c r="F244" s="87"/>
      <c r="G244" s="87"/>
      <c r="H244" s="102">
        <f t="shared" si="27"/>
        <v>0</v>
      </c>
      <c r="I244" s="46">
        <f t="shared" si="26"/>
        <v>0</v>
      </c>
      <c r="J244" s="40" t="str">
        <f>IF(_xlfn.XLOOKUP(B244,'POP Limieten'!$B$2:$B$14,'POP Limieten'!$C$2:$C$14,"")="","",IF(H244&gt;_xlfn.XLOOKUP(B244,'POP Limieten'!$B$2:$B$14,'POP Limieten'!$C$2:$C$14,""),1,0))</f>
        <v/>
      </c>
      <c r="K244" s="46"/>
      <c r="L244" s="46"/>
      <c r="M244" s="46"/>
      <c r="N244" s="43">
        <f>I244</f>
        <v>0</v>
      </c>
      <c r="O244" s="43">
        <f>IF(I244&gt;$O$6,I244,0)</f>
        <v>0</v>
      </c>
      <c r="P244" s="43"/>
      <c r="Q244" s="43"/>
      <c r="R244" s="43"/>
      <c r="S244" s="43"/>
      <c r="T244" s="43"/>
      <c r="U244" s="43"/>
      <c r="V244" s="43"/>
      <c r="W244" s="43"/>
      <c r="X244" s="43"/>
      <c r="Y244" s="43"/>
      <c r="Z244" s="43">
        <f>IF(I244&gt;$Z$6,I244,0)</f>
        <v>0</v>
      </c>
      <c r="AA244" s="43"/>
      <c r="AB244" s="43"/>
      <c r="AC244" s="43"/>
      <c r="AD244" s="43"/>
      <c r="AE244" s="43"/>
      <c r="AF244" s="43"/>
      <c r="AG244" s="43"/>
      <c r="AH244" s="43">
        <f>IF(I244&gt;$AH$6,I244,0)</f>
        <v>0</v>
      </c>
      <c r="AI244" s="43"/>
      <c r="AJ244" s="43"/>
      <c r="AK244" s="43"/>
      <c r="AL244" s="43"/>
      <c r="AM244" s="43"/>
      <c r="AN244" s="43"/>
      <c r="AO244" s="43"/>
      <c r="AP244" s="43"/>
      <c r="AQ244" s="43"/>
      <c r="AR244" s="43">
        <f>IF(I244&gt;$AR$6,I244,0)</f>
        <v>0</v>
      </c>
      <c r="AS244" s="43"/>
      <c r="AT244" s="43"/>
      <c r="AU244" s="43"/>
      <c r="AV244" s="43"/>
      <c r="AW244" s="43"/>
      <c r="AX244" s="43"/>
      <c r="AY244" s="43"/>
      <c r="AZ244" s="43"/>
      <c r="BA244" s="132"/>
      <c r="BB244" s="43"/>
    </row>
    <row r="245" spans="1:55">
      <c r="A245" s="18"/>
      <c r="B245" s="18" t="s">
        <v>817</v>
      </c>
      <c r="C245" s="18" t="s">
        <v>818</v>
      </c>
      <c r="D245" s="19" t="s">
        <v>819</v>
      </c>
      <c r="E245" s="140"/>
      <c r="F245" s="87"/>
      <c r="G245" s="87"/>
      <c r="H245" s="102">
        <f t="shared" si="27"/>
        <v>0</v>
      </c>
      <c r="I245" s="46">
        <f t="shared" si="26"/>
        <v>0</v>
      </c>
      <c r="J245" s="40" t="str">
        <f>IF(_xlfn.XLOOKUP(B245,'POP Limieten'!$B$2:$B$14,'POP Limieten'!$C$2:$C$14,"")="","",IF(H245&gt;_xlfn.XLOOKUP(B245,'POP Limieten'!$B$2:$B$14,'POP Limieten'!$C$2:$C$14,""),1,0))</f>
        <v/>
      </c>
      <c r="K245" s="46"/>
      <c r="L245" s="46"/>
      <c r="M245" s="46"/>
      <c r="N245" s="43"/>
      <c r="O245" s="43">
        <f>IF(I245&gt;$O$6,I245,0)</f>
        <v>0</v>
      </c>
      <c r="P245" s="43"/>
      <c r="Q245" s="43"/>
      <c r="R245" s="43"/>
      <c r="S245" s="43"/>
      <c r="T245" s="43"/>
      <c r="U245" s="43"/>
      <c r="V245" s="43"/>
      <c r="W245" s="43"/>
      <c r="X245" s="43"/>
      <c r="Y245" s="43"/>
      <c r="Z245" s="43">
        <f>IF(I245&gt;$Z$6,I245,0)</f>
        <v>0</v>
      </c>
      <c r="AA245" s="43">
        <f>IF(I245&gt;$AA$6,I245,0)</f>
        <v>0</v>
      </c>
      <c r="AB245" s="43">
        <f>IF(I245&gt;$AB$6,I245,0)</f>
        <v>0</v>
      </c>
      <c r="AC245" s="43"/>
      <c r="AD245" s="43"/>
      <c r="AE245" s="43"/>
      <c r="AF245" s="43">
        <f>I245</f>
        <v>0</v>
      </c>
      <c r="AG245" s="43"/>
      <c r="AH245" s="43">
        <f>IF(I245&gt;$AH$6,I245,0)</f>
        <v>0</v>
      </c>
      <c r="AI245" s="43"/>
      <c r="AJ245" s="43"/>
      <c r="AK245" s="43"/>
      <c r="AL245" s="43"/>
      <c r="AM245" s="46">
        <f>I245</f>
        <v>0</v>
      </c>
      <c r="AN245" s="43"/>
      <c r="AO245" s="43"/>
      <c r="AP245" s="43">
        <f>I245</f>
        <v>0</v>
      </c>
      <c r="AQ245" s="43"/>
      <c r="AR245" s="43"/>
      <c r="AS245" s="43"/>
      <c r="AT245" s="43"/>
      <c r="AU245" s="43"/>
      <c r="AV245" s="43"/>
      <c r="AW245" s="43"/>
      <c r="AX245" s="43"/>
      <c r="AY245" s="43"/>
      <c r="AZ245" s="43"/>
      <c r="BA245" s="132"/>
      <c r="BB245" s="43"/>
    </row>
    <row r="246" spans="1:55">
      <c r="A246" s="118"/>
      <c r="B246" s="104" t="s">
        <v>820</v>
      </c>
      <c r="C246" s="104" t="s">
        <v>286</v>
      </c>
      <c r="D246" s="105" t="s">
        <v>821</v>
      </c>
      <c r="E246" s="141"/>
      <c r="F246" s="119"/>
      <c r="G246" s="119"/>
      <c r="H246" s="106">
        <f t="shared" si="27"/>
        <v>0</v>
      </c>
      <c r="I246" s="107">
        <f t="shared" si="26"/>
        <v>0</v>
      </c>
      <c r="J246" s="138" t="str">
        <f>IF(_xlfn.XLOOKUP(B246,'POP Limieten'!$B$2:$B$14,'POP Limieten'!$C$2:$C$14,"")="","",IF(H246&gt;_xlfn.XLOOKUP(B246,'POP Limieten'!$B$2:$B$14,'POP Limieten'!$C$2:$C$14,""),1,0))</f>
        <v/>
      </c>
      <c r="K246" s="107"/>
      <c r="L246" s="107"/>
      <c r="M246" s="107"/>
      <c r="N246" s="108"/>
      <c r="O246" s="108"/>
      <c r="P246" s="108"/>
      <c r="Q246" s="108"/>
      <c r="R246" s="108">
        <f>I246</f>
        <v>0</v>
      </c>
      <c r="S246" s="108"/>
      <c r="T246" s="108"/>
      <c r="U246" s="108"/>
      <c r="V246" s="108"/>
      <c r="W246" s="108"/>
      <c r="X246" s="108"/>
      <c r="Y246" s="108"/>
      <c r="Z246" s="108"/>
      <c r="AA246" s="108"/>
      <c r="AB246" s="108"/>
      <c r="AC246" s="108"/>
      <c r="AD246" s="108"/>
      <c r="AE246" s="108"/>
      <c r="AF246" s="108">
        <f>I246</f>
        <v>0</v>
      </c>
      <c r="AG246" s="108"/>
      <c r="AH246" s="108"/>
      <c r="AI246" s="108"/>
      <c r="AJ246" s="108"/>
      <c r="AK246" s="108"/>
      <c r="AL246" s="108"/>
      <c r="AM246" s="108"/>
      <c r="AN246" s="108"/>
      <c r="AO246" s="108"/>
      <c r="AP246" s="108"/>
      <c r="AQ246" s="108"/>
      <c r="AR246" s="108"/>
      <c r="AS246" s="108"/>
      <c r="AT246" s="108"/>
      <c r="AU246" s="108"/>
      <c r="AV246" s="108"/>
      <c r="AW246" s="108"/>
      <c r="AX246" s="133"/>
      <c r="AY246" s="43"/>
      <c r="AZ246" s="43"/>
      <c r="BA246" s="43"/>
      <c r="BB246" s="43"/>
    </row>
    <row r="247" spans="1:55">
      <c r="A247" s="35"/>
      <c r="B247" s="18" t="s">
        <v>822</v>
      </c>
      <c r="C247" s="18" t="s">
        <v>823</v>
      </c>
      <c r="D247" s="19" t="s">
        <v>824</v>
      </c>
      <c r="E247" s="140"/>
      <c r="F247" s="86"/>
      <c r="G247" s="86"/>
      <c r="H247" s="102">
        <f>IF(E247="",IF(OR(F247="",G247=""),0,F247*(1-G247/100)),E247)</f>
        <v>0</v>
      </c>
      <c r="I247" s="46">
        <f>H247/10000</f>
        <v>0</v>
      </c>
      <c r="J247" s="40" t="str">
        <f>IF(_xlfn.XLOOKUP(B247,'POP Limieten'!$B$2:$B$14,'POP Limieten'!$C$2:$C$14,"")="","",IF(H247&gt;_xlfn.XLOOKUP(B247,'POP Limieten'!$B$2:$B$14,'POP Limieten'!$C$2:$C$14,""),1,0))</f>
        <v/>
      </c>
      <c r="K247" s="46"/>
      <c r="L247" s="46"/>
      <c r="M247" s="46"/>
      <c r="N247" s="43">
        <f>I247</f>
        <v>0</v>
      </c>
      <c r="O247" s="43"/>
      <c r="P247" s="43"/>
      <c r="Q247" s="43">
        <f>IF(I247&gt;$Q$6,I247,0)</f>
        <v>0</v>
      </c>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c r="AQ247" s="43"/>
      <c r="AR247" s="43"/>
      <c r="AS247" s="43"/>
      <c r="AT247" s="43"/>
      <c r="AY247" s="43"/>
      <c r="AZ247" s="43"/>
      <c r="BA247" s="43"/>
      <c r="BB247" s="43"/>
    </row>
    <row r="248" spans="1:55">
      <c r="A248" s="139"/>
      <c r="H248" s="23"/>
      <c r="I248" s="109"/>
      <c r="K248" s="60"/>
      <c r="L248" s="60"/>
      <c r="M248" s="60"/>
      <c r="AM248" s="109"/>
      <c r="AU248" s="109"/>
      <c r="BC248" s="60"/>
    </row>
    <row r="249" spans="1:55">
      <c r="A249" s="16"/>
      <c r="H249" s="23"/>
      <c r="I249" s="109"/>
      <c r="K249" s="60"/>
      <c r="L249" s="60"/>
      <c r="M249" s="60"/>
      <c r="AM249" s="109"/>
      <c r="AU249" s="109"/>
    </row>
    <row r="250" spans="1:55">
      <c r="A250" s="16" t="s">
        <v>825</v>
      </c>
      <c r="H250" s="23"/>
      <c r="I250" s="109"/>
      <c r="K250" s="60"/>
      <c r="L250" s="60"/>
      <c r="M250" s="60"/>
      <c r="AM250" s="109"/>
      <c r="AU250" s="109"/>
    </row>
    <row r="251" spans="1:55">
      <c r="A251" s="16"/>
      <c r="H251" s="23"/>
      <c r="I251" s="109"/>
      <c r="K251" s="60"/>
      <c r="L251" s="60"/>
      <c r="M251" s="60"/>
      <c r="AM251" s="109"/>
      <c r="AU251" s="109"/>
    </row>
    <row r="252" spans="1:55">
      <c r="A252" s="16"/>
      <c r="H252" s="23"/>
      <c r="I252" s="109"/>
      <c r="K252" s="60"/>
      <c r="L252" s="60"/>
      <c r="M252" s="60"/>
      <c r="AM252" s="109"/>
      <c r="AU252" s="109"/>
    </row>
    <row r="254" spans="1:55" s="59" customFormat="1">
      <c r="A254" s="56"/>
      <c r="B254" s="56"/>
      <c r="C254" s="12"/>
      <c r="D254" s="57"/>
      <c r="E254" s="58"/>
      <c r="F254" s="58"/>
      <c r="G254" s="58"/>
      <c r="H254" s="58"/>
    </row>
    <row r="255" spans="1:55" s="59" customFormat="1" ht="14.45" customHeight="1">
      <c r="A255" s="154"/>
      <c r="B255" s="154"/>
      <c r="C255" s="13"/>
      <c r="D255" s="117"/>
      <c r="E255" s="58"/>
      <c r="F255" s="58"/>
      <c r="G255" s="58"/>
      <c r="H255" s="58"/>
    </row>
    <row r="256" spans="1:55" s="59" customFormat="1">
      <c r="A256" s="56"/>
      <c r="B256" s="56"/>
      <c r="C256" s="12"/>
      <c r="D256" s="57"/>
      <c r="E256" s="58"/>
      <c r="F256" s="58"/>
      <c r="G256" s="58"/>
      <c r="H256" s="58"/>
    </row>
    <row r="257" spans="1:8" s="59" customFormat="1">
      <c r="A257" s="56"/>
      <c r="B257" s="56"/>
      <c r="C257" s="12"/>
      <c r="D257" s="57"/>
      <c r="E257" s="58"/>
      <c r="F257" s="58"/>
      <c r="G257" s="58"/>
      <c r="H257" s="58"/>
    </row>
  </sheetData>
  <sheetProtection sort="0" autoFilter="0"/>
  <protectedRanges>
    <protectedRange password="CA7D" sqref="E4:H5 E8:H247" name="Concentration à introduire mg_kg ms"/>
    <protectedRange password="CA7D" sqref="E248:H252" name="Concentration à introduire mg_kg ms_1"/>
  </protectedRanges>
  <autoFilter ref="B12:C12" xr:uid="{00000000-0001-0000-0000-000000000000}"/>
  <mergeCells count="4">
    <mergeCell ref="AY2:BB2"/>
    <mergeCell ref="A255:B255"/>
    <mergeCell ref="A1:B1"/>
    <mergeCell ref="A2:B3"/>
  </mergeCells>
  <phoneticPr fontId="21" type="noConversion"/>
  <conditionalFormatting sqref="B4">
    <cfRule type="cellIs" dxfId="19" priority="5" stopIfTrue="1" operator="equal">
      <formula>"verder te onderzoeken"</formula>
    </cfRule>
    <cfRule type="cellIs" dxfId="18" priority="6" stopIfTrue="1" operator="equal">
      <formula>"gevaarlijk"</formula>
    </cfRule>
    <cfRule type="cellIs" dxfId="17" priority="7" stopIfTrue="1" operator="equal">
      <formula>"niet gevaarlijk"</formula>
    </cfRule>
  </conditionalFormatting>
  <conditionalFormatting sqref="J11:J12">
    <cfRule type="cellIs" dxfId="16" priority="8" stopIfTrue="1" operator="equal">
      <formula>"gevaarlijk"</formula>
    </cfRule>
    <cfRule type="cellIs" dxfId="15" priority="9" stopIfTrue="1" operator="equal">
      <formula>"niet gevaarlijk"</formula>
    </cfRule>
  </conditionalFormatting>
  <conditionalFormatting sqref="K11:N12">
    <cfRule type="cellIs" dxfId="14" priority="34" stopIfTrue="1" operator="equal">
      <formula>"verder te onderzoeken"</formula>
    </cfRule>
    <cfRule type="cellIs" dxfId="13" priority="44" stopIfTrue="1" operator="equal">
      <formula>"gevaarlijk"</formula>
    </cfRule>
    <cfRule type="cellIs" dxfId="12" priority="45" stopIfTrue="1" operator="equal">
      <formula>"niet gevaarlijk"</formula>
    </cfRule>
  </conditionalFormatting>
  <conditionalFormatting sqref="O11:BB12">
    <cfRule type="cellIs" dxfId="11" priority="1" stopIfTrue="1" operator="equal">
      <formula>"gevaarlijk"</formula>
    </cfRule>
    <cfRule type="cellIs" dxfId="10" priority="2" stopIfTrue="1" operator="equal">
      <formula>"niet gevaarlijk"</formula>
    </cfRule>
  </conditionalFormatting>
  <hyperlinks>
    <hyperlink ref="C3" r:id="rId1" display="Klik hier om een stof toe te voegen" xr:uid="{7A7FC71E-C503-4D31-B5C2-BC47C332F2D4}"/>
  </hyperlinks>
  <pageMargins left="0.7" right="0.7" top="0.75" bottom="0.75" header="0.3" footer="0.3"/>
  <pageSetup orientation="portrait" horizontalDpi="300" verticalDpi="300" r:id="rId2"/>
  <ignoredErrors>
    <ignoredError sqref="AP32 AN10:AN11 AF11" formula="1"/>
    <ignoredError sqref="C200" twoDigitTextYear="1"/>
  </ignoredErrors>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CB2FC-C670-4387-993C-1A728C91828C}">
  <sheetPr>
    <tabColor theme="5" tint="0.59999389629810485"/>
  </sheetPr>
  <dimension ref="A1:BA257"/>
  <sheetViews>
    <sheetView tabSelected="1" zoomScale="70" zoomScaleNormal="70" workbookViewId="0">
      <pane ySplit="4" topLeftCell="A228" activePane="bottomLeft" state="frozen"/>
      <selection activeCell="A4" sqref="A4"/>
      <selection pane="bottomLeft" activeCell="F242" sqref="F242"/>
    </sheetView>
  </sheetViews>
  <sheetFormatPr defaultColWidth="9.140625" defaultRowHeight="14.25"/>
  <cols>
    <col min="1" max="1" width="26.140625" style="12" bestFit="1" customWidth="1"/>
    <col min="2" max="2" width="75.140625" style="13" customWidth="1"/>
    <col min="3" max="3" width="24.28515625" style="13" customWidth="1"/>
    <col min="4" max="4" width="52.7109375" style="14" customWidth="1"/>
    <col min="5" max="5" width="13.7109375" style="15" customWidth="1"/>
    <col min="6" max="6" width="9.140625" style="23" customWidth="1"/>
    <col min="7" max="7" width="15.140625" style="60" customWidth="1"/>
    <col min="8" max="8" width="11.42578125" style="23" customWidth="1"/>
    <col min="9" max="9" width="18.85546875" style="23" customWidth="1"/>
    <col min="10" max="10" width="11.28515625" style="23" customWidth="1"/>
    <col min="11" max="11" width="18.42578125" style="60" customWidth="1"/>
    <col min="12" max="25" width="12.5703125" style="60" customWidth="1"/>
    <col min="26" max="26" width="12.140625" style="60" customWidth="1"/>
    <col min="27" max="27" width="12.85546875" style="60" customWidth="1"/>
    <col min="28" max="28" width="11.28515625" style="60" customWidth="1"/>
    <col min="29" max="31" width="15.140625" style="60" customWidth="1"/>
    <col min="32" max="32" width="15.140625" style="60" hidden="1" customWidth="1"/>
    <col min="33" max="35" width="15.140625" style="60" customWidth="1"/>
    <col min="36" max="36" width="12.5703125" style="60" customWidth="1"/>
    <col min="37" max="41" width="15.140625" style="60" customWidth="1"/>
    <col min="42" max="42" width="16.7109375" style="60" customWidth="1"/>
    <col min="43" max="43" width="15.7109375" style="60" customWidth="1"/>
    <col min="44" max="47" width="15.140625" style="60" hidden="1" customWidth="1"/>
    <col min="48" max="50" width="15.140625" style="60" customWidth="1"/>
    <col min="51" max="51" width="17.28515625" style="60" bestFit="1" customWidth="1"/>
    <col min="52" max="52" width="9.140625" style="16" customWidth="1"/>
    <col min="53" max="16384" width="9.140625" style="16"/>
  </cols>
  <sheetData>
    <row r="1" spans="1:53" ht="55.15" customHeight="1" thickBot="1">
      <c r="A1" s="161" t="s">
        <v>826</v>
      </c>
      <c r="B1" s="162"/>
      <c r="C1" s="122"/>
      <c r="D1" s="121" t="s">
        <v>1</v>
      </c>
      <c r="E1" s="150"/>
      <c r="F1" s="21"/>
      <c r="G1" s="24" t="s">
        <v>2</v>
      </c>
      <c r="H1" s="22" t="s">
        <v>3</v>
      </c>
      <c r="I1" s="22" t="s">
        <v>3</v>
      </c>
      <c r="J1" s="65" t="s">
        <v>4</v>
      </c>
      <c r="K1" s="24" t="s">
        <v>5</v>
      </c>
      <c r="L1" s="24" t="s">
        <v>6</v>
      </c>
      <c r="M1" s="24" t="s">
        <v>6</v>
      </c>
      <c r="N1" s="24" t="s">
        <v>6</v>
      </c>
      <c r="O1" s="24" t="s">
        <v>7</v>
      </c>
      <c r="P1" s="24" t="s">
        <v>7</v>
      </c>
      <c r="Q1" s="24" t="s">
        <v>7</v>
      </c>
      <c r="R1" s="24" t="s">
        <v>7</v>
      </c>
      <c r="S1" s="24" t="s">
        <v>8</v>
      </c>
      <c r="T1" s="24" t="s">
        <v>8</v>
      </c>
      <c r="U1" s="24" t="s">
        <v>8</v>
      </c>
      <c r="V1" s="24" t="s">
        <v>8</v>
      </c>
      <c r="W1" s="24" t="s">
        <v>8</v>
      </c>
      <c r="X1" s="24" t="s">
        <v>8</v>
      </c>
      <c r="Y1" s="24" t="s">
        <v>8</v>
      </c>
      <c r="Z1" s="24" t="s">
        <v>8</v>
      </c>
      <c r="AA1" s="24" t="s">
        <v>8</v>
      </c>
      <c r="AB1" s="24" t="s">
        <v>8</v>
      </c>
      <c r="AC1" s="24" t="s">
        <v>9</v>
      </c>
      <c r="AD1" s="24" t="s">
        <v>9</v>
      </c>
      <c r="AE1" s="24" t="s">
        <v>10</v>
      </c>
      <c r="AF1" s="24" t="s">
        <v>11</v>
      </c>
      <c r="AG1" s="24" t="s">
        <v>12</v>
      </c>
      <c r="AH1" s="24" t="s">
        <v>12</v>
      </c>
      <c r="AI1" s="24" t="s">
        <v>13</v>
      </c>
      <c r="AJ1" s="24" t="s">
        <v>13</v>
      </c>
      <c r="AK1" s="24" t="s">
        <v>14</v>
      </c>
      <c r="AL1" s="24" t="s">
        <v>15</v>
      </c>
      <c r="AM1" s="24" t="s">
        <v>15</v>
      </c>
      <c r="AN1" s="24" t="s">
        <v>16</v>
      </c>
      <c r="AO1" s="24" t="s">
        <v>16</v>
      </c>
      <c r="AP1" s="24" t="s">
        <v>16</v>
      </c>
      <c r="AQ1" s="24" t="s">
        <v>16</v>
      </c>
      <c r="AR1" s="24" t="s">
        <v>16</v>
      </c>
      <c r="AS1" s="24" t="s">
        <v>16</v>
      </c>
      <c r="AT1" s="24" t="s">
        <v>16</v>
      </c>
      <c r="AU1" s="24" t="s">
        <v>16</v>
      </c>
      <c r="AV1" s="66" t="s">
        <v>17</v>
      </c>
      <c r="AW1" s="66" t="s">
        <v>17</v>
      </c>
      <c r="AX1" s="66" t="s">
        <v>17</v>
      </c>
      <c r="AY1" s="66" t="s">
        <v>17</v>
      </c>
    </row>
    <row r="2" spans="1:53" ht="118.15" customHeight="1">
      <c r="A2" s="157" t="s">
        <v>18</v>
      </c>
      <c r="B2" s="158"/>
      <c r="C2" s="123"/>
      <c r="D2" s="121" t="s">
        <v>19</v>
      </c>
      <c r="E2" s="150"/>
      <c r="F2" s="21"/>
      <c r="G2" s="24" t="s">
        <v>20</v>
      </c>
      <c r="H2" s="21" t="s">
        <v>21</v>
      </c>
      <c r="I2" s="21" t="s">
        <v>21</v>
      </c>
      <c r="J2" s="21" t="s">
        <v>22</v>
      </c>
      <c r="K2" s="24" t="s">
        <v>23</v>
      </c>
      <c r="L2" s="24" t="s">
        <v>24</v>
      </c>
      <c r="M2" s="24" t="s">
        <v>24</v>
      </c>
      <c r="N2" s="24" t="s">
        <v>24</v>
      </c>
      <c r="O2" s="24" t="s">
        <v>25</v>
      </c>
      <c r="P2" s="24" t="s">
        <v>25</v>
      </c>
      <c r="Q2" s="24" t="s">
        <v>25</v>
      </c>
      <c r="R2" s="24" t="s">
        <v>26</v>
      </c>
      <c r="S2" s="24" t="s">
        <v>27</v>
      </c>
      <c r="T2" s="24" t="s">
        <v>27</v>
      </c>
      <c r="U2" s="24" t="s">
        <v>27</v>
      </c>
      <c r="V2" s="24" t="s">
        <v>27</v>
      </c>
      <c r="W2" s="24" t="s">
        <v>27</v>
      </c>
      <c r="X2" s="24" t="s">
        <v>27</v>
      </c>
      <c r="Y2" s="24" t="s">
        <v>27</v>
      </c>
      <c r="Z2" s="24" t="s">
        <v>27</v>
      </c>
      <c r="AA2" s="24" t="s">
        <v>27</v>
      </c>
      <c r="AB2" s="24" t="s">
        <v>27</v>
      </c>
      <c r="AC2" s="24" t="s">
        <v>28</v>
      </c>
      <c r="AD2" s="24" t="s">
        <v>28</v>
      </c>
      <c r="AE2" s="24" t="s">
        <v>29</v>
      </c>
      <c r="AF2" s="24" t="s">
        <v>30</v>
      </c>
      <c r="AG2" s="24" t="s">
        <v>31</v>
      </c>
      <c r="AH2" s="24" t="s">
        <v>31</v>
      </c>
      <c r="AI2" s="24" t="s">
        <v>32</v>
      </c>
      <c r="AJ2" s="24" t="s">
        <v>32</v>
      </c>
      <c r="AK2" s="24" t="s">
        <v>33</v>
      </c>
      <c r="AL2" s="24" t="s">
        <v>34</v>
      </c>
      <c r="AM2" s="24" t="s">
        <v>34</v>
      </c>
      <c r="AN2" s="24" t="s">
        <v>35</v>
      </c>
      <c r="AO2" s="24" t="s">
        <v>35</v>
      </c>
      <c r="AP2" s="24" t="s">
        <v>35</v>
      </c>
      <c r="AQ2" s="24" t="s">
        <v>35</v>
      </c>
      <c r="AR2" s="24" t="s">
        <v>35</v>
      </c>
      <c r="AS2" s="24" t="s">
        <v>35</v>
      </c>
      <c r="AT2" s="24" t="s">
        <v>35</v>
      </c>
      <c r="AU2" s="24" t="s">
        <v>35</v>
      </c>
      <c r="AV2" s="151" t="s">
        <v>36</v>
      </c>
      <c r="AW2" s="152"/>
      <c r="AX2" s="152"/>
      <c r="AY2" s="153"/>
    </row>
    <row r="3" spans="1:53" ht="105.75" thickBot="1">
      <c r="A3" s="159"/>
      <c r="B3" s="163"/>
      <c r="C3" s="137" t="s">
        <v>37</v>
      </c>
      <c r="D3" s="121" t="s">
        <v>38</v>
      </c>
      <c r="E3" s="150"/>
      <c r="F3" s="21"/>
      <c r="G3" s="24"/>
      <c r="H3" s="22" t="s">
        <v>40</v>
      </c>
      <c r="I3" s="22" t="s">
        <v>40</v>
      </c>
      <c r="J3" s="23" t="s">
        <v>41</v>
      </c>
      <c r="K3" s="24" t="s">
        <v>42</v>
      </c>
      <c r="L3" s="24" t="s">
        <v>43</v>
      </c>
      <c r="M3" s="24" t="s">
        <v>44</v>
      </c>
      <c r="N3" s="24" t="s">
        <v>45</v>
      </c>
      <c r="O3" s="24" t="s">
        <v>46</v>
      </c>
      <c r="P3" s="24" t="s">
        <v>47</v>
      </c>
      <c r="Q3" s="24" t="s">
        <v>48</v>
      </c>
      <c r="R3" s="24" t="s">
        <v>49</v>
      </c>
      <c r="S3" s="24" t="s">
        <v>50</v>
      </c>
      <c r="T3" s="24" t="s">
        <v>51</v>
      </c>
      <c r="U3" s="24" t="s">
        <v>52</v>
      </c>
      <c r="V3" s="24" t="s">
        <v>53</v>
      </c>
      <c r="W3" s="24" t="s">
        <v>54</v>
      </c>
      <c r="X3" s="24" t="s">
        <v>55</v>
      </c>
      <c r="Y3" s="24" t="s">
        <v>56</v>
      </c>
      <c r="Z3" s="24" t="s">
        <v>57</v>
      </c>
      <c r="AA3" s="24" t="s">
        <v>58</v>
      </c>
      <c r="AB3" s="24" t="s">
        <v>59</v>
      </c>
      <c r="AC3" s="24" t="s">
        <v>60</v>
      </c>
      <c r="AD3" s="24" t="s">
        <v>61</v>
      </c>
      <c r="AE3" s="24" t="s">
        <v>62</v>
      </c>
      <c r="AF3" s="24" t="s">
        <v>30</v>
      </c>
      <c r="AG3" s="24" t="s">
        <v>63</v>
      </c>
      <c r="AH3" s="24" t="s">
        <v>64</v>
      </c>
      <c r="AI3" s="24" t="s">
        <v>65</v>
      </c>
      <c r="AJ3" s="24" t="s">
        <v>66</v>
      </c>
      <c r="AK3" s="24"/>
      <c r="AL3" s="24" t="s">
        <v>67</v>
      </c>
      <c r="AM3" s="24" t="s">
        <v>68</v>
      </c>
      <c r="AN3" s="24" t="s">
        <v>69</v>
      </c>
      <c r="AO3" s="24" t="s">
        <v>70</v>
      </c>
      <c r="AP3" s="24" t="s">
        <v>71</v>
      </c>
      <c r="AQ3" s="24" t="s">
        <v>72</v>
      </c>
      <c r="AR3" s="24"/>
      <c r="AS3" s="24"/>
      <c r="AT3" s="24"/>
      <c r="AU3" s="24"/>
      <c r="AV3" s="18" t="s">
        <v>73</v>
      </c>
      <c r="AW3" s="18" t="s">
        <v>74</v>
      </c>
      <c r="AX3" s="18" t="s">
        <v>75</v>
      </c>
      <c r="AY3" s="18" t="s">
        <v>76</v>
      </c>
    </row>
    <row r="4" spans="1:53" s="29" customFormat="1" ht="69.599999999999994" customHeight="1" thickBot="1">
      <c r="A4" s="113" t="s">
        <v>77</v>
      </c>
      <c r="B4" s="112" t="str">
        <f>IF(COUNTIF(G11:AY11, "gevaarlijk")&gt;0,"gevaarlijk",IF(COUNTIF(G11:AY11, "verder te onderzoeken")&gt;0, "verder te onderzoeken", "niet gevaarlijk"))</f>
        <v>niet gevaarlijk</v>
      </c>
      <c r="C4" s="110"/>
      <c r="D4" s="120"/>
      <c r="E4" s="143" t="s">
        <v>79</v>
      </c>
      <c r="F4" s="88" t="s">
        <v>827</v>
      </c>
      <c r="G4" s="88" t="s">
        <v>83</v>
      </c>
      <c r="H4" s="61" t="s">
        <v>84</v>
      </c>
      <c r="I4" s="61" t="s">
        <v>85</v>
      </c>
      <c r="J4" s="61" t="s">
        <v>86</v>
      </c>
      <c r="K4" s="62" t="s">
        <v>87</v>
      </c>
      <c r="L4" s="62" t="s">
        <v>88</v>
      </c>
      <c r="M4" s="62" t="s">
        <v>89</v>
      </c>
      <c r="N4" s="62" t="s">
        <v>90</v>
      </c>
      <c r="O4" s="62" t="s">
        <v>91</v>
      </c>
      <c r="P4" s="62" t="s">
        <v>92</v>
      </c>
      <c r="Q4" s="62" t="s">
        <v>93</v>
      </c>
      <c r="R4" s="62" t="s">
        <v>94</v>
      </c>
      <c r="S4" s="62" t="s">
        <v>95</v>
      </c>
      <c r="T4" s="62" t="s">
        <v>96</v>
      </c>
      <c r="U4" s="62" t="s">
        <v>97</v>
      </c>
      <c r="V4" s="62" t="s">
        <v>98</v>
      </c>
      <c r="W4" s="62" t="s">
        <v>99</v>
      </c>
      <c r="X4" s="62" t="s">
        <v>100</v>
      </c>
      <c r="Y4" s="62" t="s">
        <v>101</v>
      </c>
      <c r="Z4" s="62" t="s">
        <v>102</v>
      </c>
      <c r="AA4" s="62" t="s">
        <v>103</v>
      </c>
      <c r="AB4" s="62" t="s">
        <v>104</v>
      </c>
      <c r="AC4" s="62" t="s">
        <v>105</v>
      </c>
      <c r="AD4" s="62" t="s">
        <v>106</v>
      </c>
      <c r="AE4" s="62" t="s">
        <v>107</v>
      </c>
      <c r="AF4" s="62"/>
      <c r="AG4" s="62" t="s">
        <v>108</v>
      </c>
      <c r="AH4" s="62" t="s">
        <v>109</v>
      </c>
      <c r="AI4" s="62" t="s">
        <v>110</v>
      </c>
      <c r="AJ4" s="62" t="s">
        <v>111</v>
      </c>
      <c r="AK4" s="62" t="s">
        <v>112</v>
      </c>
      <c r="AL4" s="62" t="s">
        <v>113</v>
      </c>
      <c r="AM4" s="62" t="s">
        <v>114</v>
      </c>
      <c r="AN4" s="62" t="s">
        <v>115</v>
      </c>
      <c r="AO4" s="62" t="s">
        <v>116</v>
      </c>
      <c r="AP4" s="62" t="s">
        <v>117</v>
      </c>
      <c r="AQ4" s="62" t="s">
        <v>118</v>
      </c>
      <c r="AR4" s="62" t="s">
        <v>119</v>
      </c>
      <c r="AS4" s="62" t="s">
        <v>120</v>
      </c>
      <c r="AT4" s="62" t="s">
        <v>121</v>
      </c>
      <c r="AU4" s="62" t="s">
        <v>122</v>
      </c>
      <c r="AV4" s="62" t="s">
        <v>123</v>
      </c>
      <c r="AW4" s="62" t="s">
        <v>124</v>
      </c>
      <c r="AX4" s="62" t="s">
        <v>125</v>
      </c>
      <c r="AY4" s="62" t="s">
        <v>126</v>
      </c>
      <c r="AZ4" s="63"/>
      <c r="BA4" s="63"/>
    </row>
    <row r="5" spans="1:53" s="33" customFormat="1" ht="52.15" customHeight="1">
      <c r="A5" s="103" t="s">
        <v>127</v>
      </c>
      <c r="B5" s="111"/>
      <c r="C5" s="82"/>
      <c r="D5" s="28"/>
      <c r="E5" s="144"/>
      <c r="F5" s="30"/>
      <c r="G5" s="31"/>
      <c r="H5" s="68"/>
      <c r="I5" s="68"/>
      <c r="J5" s="30"/>
      <c r="K5" s="31"/>
      <c r="L5" s="31"/>
      <c r="M5" s="31"/>
      <c r="N5" s="31"/>
      <c r="O5" s="31"/>
      <c r="P5" s="31"/>
      <c r="Q5" s="31"/>
      <c r="R5" s="31"/>
      <c r="S5" s="31"/>
      <c r="T5" s="31"/>
      <c r="U5" s="31"/>
      <c r="V5" s="31"/>
      <c r="W5" s="31"/>
      <c r="X5" s="31"/>
      <c r="Y5" s="31"/>
      <c r="Z5" s="31"/>
      <c r="AA5" s="31"/>
      <c r="AB5" s="31"/>
      <c r="AC5" s="31"/>
      <c r="AD5" s="31"/>
      <c r="AE5" s="31"/>
      <c r="AF5" s="31"/>
      <c r="AG5" s="31"/>
      <c r="AH5" s="31"/>
      <c r="AI5" s="31"/>
      <c r="AJ5" s="31"/>
      <c r="AK5" s="70" t="s">
        <v>128</v>
      </c>
      <c r="AL5" s="31"/>
      <c r="AM5" s="31"/>
      <c r="AN5" s="31"/>
      <c r="AO5" s="31"/>
      <c r="AP5" s="69" t="s">
        <v>129</v>
      </c>
      <c r="AQ5" s="69" t="s">
        <v>129</v>
      </c>
      <c r="AR5" s="31"/>
      <c r="AS5" s="31"/>
      <c r="AT5" s="32" t="s">
        <v>39</v>
      </c>
      <c r="AU5" s="32" t="s">
        <v>39</v>
      </c>
      <c r="AV5" s="32" t="s">
        <v>39</v>
      </c>
      <c r="AW5" s="32" t="s">
        <v>39</v>
      </c>
      <c r="AX5" s="32" t="s">
        <v>39</v>
      </c>
      <c r="AY5" s="32" t="s">
        <v>39</v>
      </c>
    </row>
    <row r="6" spans="1:53" hidden="1">
      <c r="A6" s="18" t="s">
        <v>130</v>
      </c>
      <c r="B6" s="18"/>
      <c r="C6" s="18"/>
      <c r="D6" s="19"/>
      <c r="E6" s="145"/>
      <c r="F6" s="21"/>
      <c r="G6" s="67" t="s">
        <v>39</v>
      </c>
      <c r="H6" s="34" t="s">
        <v>39</v>
      </c>
      <c r="I6" s="34" t="s">
        <v>39</v>
      </c>
      <c r="J6" s="34" t="s">
        <v>39</v>
      </c>
      <c r="K6" s="34" t="s">
        <v>39</v>
      </c>
      <c r="L6" s="26">
        <v>1</v>
      </c>
      <c r="M6" s="26">
        <v>1</v>
      </c>
      <c r="N6" s="26">
        <v>1</v>
      </c>
      <c r="O6" s="67" t="s">
        <v>39</v>
      </c>
      <c r="P6" s="67" t="s">
        <v>39</v>
      </c>
      <c r="Q6" s="67" t="s">
        <v>39</v>
      </c>
      <c r="R6" s="67" t="s">
        <v>39</v>
      </c>
      <c r="S6" s="39">
        <v>0.1</v>
      </c>
      <c r="T6" s="39">
        <v>0.1</v>
      </c>
      <c r="U6" s="39">
        <v>0.1</v>
      </c>
      <c r="V6" s="39">
        <v>0.1</v>
      </c>
      <c r="W6" s="39">
        <v>0.1</v>
      </c>
      <c r="X6" s="39">
        <v>0.1</v>
      </c>
      <c r="Y6" s="39">
        <v>0.1</v>
      </c>
      <c r="Z6" s="39">
        <v>1</v>
      </c>
      <c r="AA6" s="39">
        <v>1</v>
      </c>
      <c r="AB6" s="39">
        <v>1</v>
      </c>
      <c r="AC6" s="67" t="s">
        <v>39</v>
      </c>
      <c r="AD6" s="67" t="s">
        <v>39</v>
      </c>
      <c r="AE6" s="39">
        <v>1</v>
      </c>
      <c r="AF6" s="34" t="s">
        <v>39</v>
      </c>
      <c r="AG6" s="34" t="s">
        <v>39</v>
      </c>
      <c r="AH6" s="34" t="s">
        <v>39</v>
      </c>
      <c r="AI6" s="34" t="s">
        <v>39</v>
      </c>
      <c r="AJ6" s="34" t="s">
        <v>39</v>
      </c>
      <c r="AK6" s="34" t="s">
        <v>39</v>
      </c>
      <c r="AL6" s="34" t="s">
        <v>39</v>
      </c>
      <c r="AM6" s="34" t="s">
        <v>39</v>
      </c>
      <c r="AN6" s="27" t="s">
        <v>39</v>
      </c>
      <c r="AO6" s="66">
        <v>0.1</v>
      </c>
      <c r="AP6" s="35" t="s">
        <v>131</v>
      </c>
      <c r="AQ6" s="35" t="s">
        <v>132</v>
      </c>
      <c r="AR6" s="66">
        <v>0.1</v>
      </c>
      <c r="AS6" s="35">
        <v>1</v>
      </c>
      <c r="AT6" s="35">
        <v>1</v>
      </c>
      <c r="AU6" s="35">
        <v>1</v>
      </c>
      <c r="AV6" s="27" t="s">
        <v>39</v>
      </c>
      <c r="AW6" s="27" t="s">
        <v>39</v>
      </c>
      <c r="AX6" s="27" t="s">
        <v>39</v>
      </c>
      <c r="AY6" s="27" t="s">
        <v>39</v>
      </c>
    </row>
    <row r="7" spans="1:53" ht="71.25" hidden="1">
      <c r="A7" s="18" t="s">
        <v>133</v>
      </c>
      <c r="B7" s="18"/>
      <c r="C7" s="18"/>
      <c r="D7" s="19"/>
      <c r="E7" s="145"/>
      <c r="F7" s="21"/>
      <c r="G7" s="24" t="s">
        <v>134</v>
      </c>
      <c r="H7" s="24" t="s">
        <v>135</v>
      </c>
      <c r="I7" s="24" t="s">
        <v>135</v>
      </c>
      <c r="J7" s="24" t="s">
        <v>135</v>
      </c>
      <c r="K7" s="24" t="s">
        <v>135</v>
      </c>
      <c r="L7" s="24" t="s">
        <v>136</v>
      </c>
      <c r="M7" s="24" t="s">
        <v>136</v>
      </c>
      <c r="N7" s="24" t="s">
        <v>136</v>
      </c>
      <c r="O7" s="24" t="s">
        <v>134</v>
      </c>
      <c r="P7" s="24" t="s">
        <v>134</v>
      </c>
      <c r="Q7" s="24" t="s">
        <v>134</v>
      </c>
      <c r="R7" s="24" t="s">
        <v>136</v>
      </c>
      <c r="S7" s="24" t="s">
        <v>136</v>
      </c>
      <c r="T7" s="24" t="s">
        <v>136</v>
      </c>
      <c r="U7" s="24" t="s">
        <v>136</v>
      </c>
      <c r="V7" s="24" t="s">
        <v>136</v>
      </c>
      <c r="W7" s="24" t="s">
        <v>136</v>
      </c>
      <c r="X7" s="24" t="s">
        <v>136</v>
      </c>
      <c r="Y7" s="24" t="s">
        <v>136</v>
      </c>
      <c r="Z7" s="24" t="s">
        <v>136</v>
      </c>
      <c r="AA7" s="24" t="s">
        <v>136</v>
      </c>
      <c r="AB7" s="24" t="s">
        <v>136</v>
      </c>
      <c r="AC7" s="24" t="s">
        <v>134</v>
      </c>
      <c r="AD7" s="24" t="s">
        <v>134</v>
      </c>
      <c r="AE7" s="24" t="s">
        <v>136</v>
      </c>
      <c r="AF7" s="24" t="s">
        <v>137</v>
      </c>
      <c r="AG7" s="24" t="s">
        <v>134</v>
      </c>
      <c r="AH7" s="24" t="s">
        <v>134</v>
      </c>
      <c r="AI7" s="24" t="s">
        <v>134</v>
      </c>
      <c r="AJ7" s="24" t="s">
        <v>134</v>
      </c>
      <c r="AK7" s="34" t="s">
        <v>138</v>
      </c>
      <c r="AL7" s="24" t="s">
        <v>134</v>
      </c>
      <c r="AM7" s="24" t="s">
        <v>134</v>
      </c>
      <c r="AN7" s="24" t="s">
        <v>134</v>
      </c>
      <c r="AO7" s="34" t="s">
        <v>136</v>
      </c>
      <c r="AP7" s="24" t="s">
        <v>139</v>
      </c>
      <c r="AQ7" s="24" t="s">
        <v>140</v>
      </c>
      <c r="AR7" s="24"/>
      <c r="AS7" s="24"/>
      <c r="AT7" s="24"/>
      <c r="AU7" s="25"/>
      <c r="AV7" s="35"/>
      <c r="AW7" s="35"/>
      <c r="AX7" s="35"/>
      <c r="AY7" s="35"/>
    </row>
    <row r="8" spans="1:53" s="41" customFormat="1" ht="29.25">
      <c r="A8" s="18" t="s">
        <v>141</v>
      </c>
      <c r="B8" s="36"/>
      <c r="C8" s="18"/>
      <c r="D8" s="37"/>
      <c r="E8" s="145"/>
      <c r="F8" s="26"/>
      <c r="G8" s="67" t="s">
        <v>39</v>
      </c>
      <c r="H8" s="34" t="s">
        <v>39</v>
      </c>
      <c r="I8" s="34" t="s">
        <v>39</v>
      </c>
      <c r="J8" s="34" t="s">
        <v>39</v>
      </c>
      <c r="K8" s="34" t="s">
        <v>39</v>
      </c>
      <c r="L8" s="26">
        <v>1</v>
      </c>
      <c r="M8" s="26">
        <v>10</v>
      </c>
      <c r="N8" s="26">
        <v>20</v>
      </c>
      <c r="O8" s="26">
        <v>1</v>
      </c>
      <c r="P8" s="26">
        <v>10</v>
      </c>
      <c r="Q8" s="26">
        <v>20</v>
      </c>
      <c r="R8" s="26">
        <v>10</v>
      </c>
      <c r="S8" s="26">
        <v>0.1</v>
      </c>
      <c r="T8" s="38">
        <v>0.25</v>
      </c>
      <c r="U8" s="26">
        <v>0.5</v>
      </c>
      <c r="V8" s="26">
        <v>2.5</v>
      </c>
      <c r="W8" s="26">
        <v>3.5</v>
      </c>
      <c r="X8" s="26">
        <v>5</v>
      </c>
      <c r="Y8" s="26">
        <v>15</v>
      </c>
      <c r="Z8" s="26">
        <v>22.5</v>
      </c>
      <c r="AA8" s="26">
        <v>25</v>
      </c>
      <c r="AB8" s="26">
        <v>55</v>
      </c>
      <c r="AC8" s="39">
        <v>0.1</v>
      </c>
      <c r="AD8" s="39">
        <v>1</v>
      </c>
      <c r="AE8" s="26">
        <v>5</v>
      </c>
      <c r="AF8" s="26"/>
      <c r="AG8" s="26">
        <v>0.3</v>
      </c>
      <c r="AH8" s="26">
        <v>3</v>
      </c>
      <c r="AI8" s="26">
        <v>0.1</v>
      </c>
      <c r="AJ8" s="26">
        <v>1</v>
      </c>
      <c r="AK8" s="26"/>
      <c r="AL8" s="26">
        <v>10</v>
      </c>
      <c r="AM8" s="26">
        <v>10</v>
      </c>
      <c r="AN8" s="26">
        <v>0.1</v>
      </c>
      <c r="AO8" s="40">
        <v>25</v>
      </c>
      <c r="AP8" s="40">
        <v>25</v>
      </c>
      <c r="AQ8" s="40">
        <v>25</v>
      </c>
      <c r="AR8" s="40"/>
      <c r="AS8" s="40"/>
      <c r="AT8" s="40"/>
      <c r="AU8" s="40"/>
      <c r="AV8" s="26"/>
      <c r="AW8" s="26"/>
      <c r="AX8" s="26"/>
      <c r="AY8" s="26"/>
    </row>
    <row r="9" spans="1:53" ht="21.6" customHeight="1">
      <c r="A9" s="18" t="s">
        <v>142</v>
      </c>
      <c r="B9" s="18"/>
      <c r="C9" s="18"/>
      <c r="D9" s="19"/>
      <c r="E9" s="145"/>
      <c r="F9" s="42"/>
      <c r="G9" s="134" t="s">
        <v>39</v>
      </c>
      <c r="H9" s="43">
        <f t="shared" ref="H9:AO9" si="0">IF(H7="afzonderlijk",MAX(H14:H248),SUM(H14:H248))</f>
        <v>0</v>
      </c>
      <c r="I9" s="43">
        <f t="shared" si="0"/>
        <v>0</v>
      </c>
      <c r="J9" s="43">
        <f t="shared" si="0"/>
        <v>0</v>
      </c>
      <c r="K9" s="43">
        <f t="shared" si="0"/>
        <v>0</v>
      </c>
      <c r="L9" s="43">
        <f t="shared" si="0"/>
        <v>0</v>
      </c>
      <c r="M9" s="43">
        <f t="shared" si="0"/>
        <v>0</v>
      </c>
      <c r="N9" s="43">
        <f t="shared" si="0"/>
        <v>0</v>
      </c>
      <c r="O9" s="43">
        <f t="shared" si="0"/>
        <v>0</v>
      </c>
      <c r="P9" s="43">
        <f t="shared" si="0"/>
        <v>0</v>
      </c>
      <c r="Q9" s="43">
        <f t="shared" si="0"/>
        <v>0</v>
      </c>
      <c r="R9" s="43">
        <f t="shared" si="0"/>
        <v>0</v>
      </c>
      <c r="S9" s="43">
        <f t="shared" si="0"/>
        <v>0</v>
      </c>
      <c r="T9" s="43">
        <f t="shared" si="0"/>
        <v>0</v>
      </c>
      <c r="U9" s="43">
        <f t="shared" si="0"/>
        <v>0</v>
      </c>
      <c r="V9" s="43">
        <f t="shared" si="0"/>
        <v>0</v>
      </c>
      <c r="W9" s="43">
        <f t="shared" si="0"/>
        <v>0</v>
      </c>
      <c r="X9" s="43">
        <f t="shared" si="0"/>
        <v>0</v>
      </c>
      <c r="Y9" s="43">
        <f t="shared" si="0"/>
        <v>0</v>
      </c>
      <c r="Z9" s="43">
        <f t="shared" si="0"/>
        <v>0</v>
      </c>
      <c r="AA9" s="43">
        <f t="shared" si="0"/>
        <v>0</v>
      </c>
      <c r="AB9" s="43">
        <f t="shared" si="0"/>
        <v>0</v>
      </c>
      <c r="AC9" s="43">
        <f t="shared" si="0"/>
        <v>0</v>
      </c>
      <c r="AD9" s="43">
        <f t="shared" si="0"/>
        <v>0</v>
      </c>
      <c r="AE9" s="43">
        <f t="shared" si="0"/>
        <v>0</v>
      </c>
      <c r="AF9" s="43">
        <f t="shared" si="0"/>
        <v>0</v>
      </c>
      <c r="AG9" s="43">
        <f t="shared" si="0"/>
        <v>0</v>
      </c>
      <c r="AH9" s="43">
        <f t="shared" si="0"/>
        <v>0</v>
      </c>
      <c r="AI9" s="43">
        <f t="shared" si="0"/>
        <v>0</v>
      </c>
      <c r="AJ9" s="43">
        <f t="shared" si="0"/>
        <v>0</v>
      </c>
      <c r="AK9" s="43">
        <f t="shared" si="0"/>
        <v>0</v>
      </c>
      <c r="AL9" s="43">
        <f t="shared" si="0"/>
        <v>0</v>
      </c>
      <c r="AM9" s="43">
        <f t="shared" si="0"/>
        <v>0</v>
      </c>
      <c r="AN9" s="43">
        <f t="shared" si="0"/>
        <v>0</v>
      </c>
      <c r="AO9" s="43">
        <f t="shared" si="0"/>
        <v>0</v>
      </c>
      <c r="AP9" s="43">
        <f>100*AR9+10*AS9+AT9</f>
        <v>0</v>
      </c>
      <c r="AQ9" s="43">
        <f>SUM(AR9:AU9)</f>
        <v>0</v>
      </c>
      <c r="AR9" s="43">
        <f t="shared" ref="AR9:AY9" si="1">IF(AR7="afzonderlijk",MAX(AR14:AR248),SUM(AR14:AR248))</f>
        <v>0</v>
      </c>
      <c r="AS9" s="43">
        <f t="shared" si="1"/>
        <v>0</v>
      </c>
      <c r="AT9" s="43">
        <f t="shared" si="1"/>
        <v>0</v>
      </c>
      <c r="AU9" s="43">
        <f t="shared" si="1"/>
        <v>0</v>
      </c>
      <c r="AV9" s="43">
        <f t="shared" si="1"/>
        <v>0</v>
      </c>
      <c r="AW9" s="43">
        <f t="shared" si="1"/>
        <v>0</v>
      </c>
      <c r="AX9" s="43">
        <f t="shared" si="1"/>
        <v>0</v>
      </c>
      <c r="AY9" s="43">
        <f t="shared" si="1"/>
        <v>0</v>
      </c>
    </row>
    <row r="10" spans="1:53" ht="30" customHeight="1">
      <c r="A10" s="18" t="s">
        <v>143</v>
      </c>
      <c r="B10" s="18"/>
      <c r="C10" s="18"/>
      <c r="D10" s="19"/>
      <c r="E10" s="145"/>
      <c r="F10" s="42"/>
      <c r="G10" s="136">
        <f>IF(G7="afzonderlijk",MAX(G14:G248),SUM(G14:G248))</f>
        <v>0</v>
      </c>
      <c r="H10" s="43">
        <f>+H9</f>
        <v>0</v>
      </c>
      <c r="I10" s="43">
        <f>+I9</f>
        <v>0</v>
      </c>
      <c r="J10" s="43">
        <f>+J9</f>
        <v>0</v>
      </c>
      <c r="K10" s="43">
        <f>+K9</f>
        <v>0</v>
      </c>
      <c r="L10" s="43">
        <f t="shared" ref="L10:AQ10" si="2">+L9/L8</f>
        <v>0</v>
      </c>
      <c r="M10" s="43">
        <f t="shared" si="2"/>
        <v>0</v>
      </c>
      <c r="N10" s="43">
        <f t="shared" si="2"/>
        <v>0</v>
      </c>
      <c r="O10" s="43">
        <f t="shared" si="2"/>
        <v>0</v>
      </c>
      <c r="P10" s="43">
        <f t="shared" si="2"/>
        <v>0</v>
      </c>
      <c r="Q10" s="43">
        <f t="shared" si="2"/>
        <v>0</v>
      </c>
      <c r="R10" s="43">
        <f t="shared" si="2"/>
        <v>0</v>
      </c>
      <c r="S10" s="43">
        <f t="shared" si="2"/>
        <v>0</v>
      </c>
      <c r="T10" s="43">
        <f t="shared" si="2"/>
        <v>0</v>
      </c>
      <c r="U10" s="43">
        <f t="shared" si="2"/>
        <v>0</v>
      </c>
      <c r="V10" s="43">
        <f t="shared" si="2"/>
        <v>0</v>
      </c>
      <c r="W10" s="43">
        <f t="shared" si="2"/>
        <v>0</v>
      </c>
      <c r="X10" s="43">
        <f t="shared" si="2"/>
        <v>0</v>
      </c>
      <c r="Y10" s="43">
        <f t="shared" si="2"/>
        <v>0</v>
      </c>
      <c r="Z10" s="43">
        <f t="shared" si="2"/>
        <v>0</v>
      </c>
      <c r="AA10" s="43">
        <f t="shared" si="2"/>
        <v>0</v>
      </c>
      <c r="AB10" s="43">
        <f t="shared" si="2"/>
        <v>0</v>
      </c>
      <c r="AC10" s="43">
        <f t="shared" si="2"/>
        <v>0</v>
      </c>
      <c r="AD10" s="43">
        <f t="shared" si="2"/>
        <v>0</v>
      </c>
      <c r="AE10" s="43">
        <f t="shared" si="2"/>
        <v>0</v>
      </c>
      <c r="AF10" s="43"/>
      <c r="AG10" s="43">
        <f t="shared" si="2"/>
        <v>0</v>
      </c>
      <c r="AH10" s="43">
        <f t="shared" si="2"/>
        <v>0</v>
      </c>
      <c r="AI10" s="43">
        <f t="shared" si="2"/>
        <v>0</v>
      </c>
      <c r="AJ10" s="43">
        <f t="shared" si="2"/>
        <v>0</v>
      </c>
      <c r="AK10" s="43">
        <f>AK9</f>
        <v>0</v>
      </c>
      <c r="AL10" s="43">
        <f t="shared" si="2"/>
        <v>0</v>
      </c>
      <c r="AM10" s="43">
        <f>+AM9/AM8</f>
        <v>0</v>
      </c>
      <c r="AN10" s="43">
        <f t="shared" si="2"/>
        <v>0</v>
      </c>
      <c r="AO10" s="43">
        <f t="shared" si="2"/>
        <v>0</v>
      </c>
      <c r="AP10" s="43">
        <f t="shared" si="2"/>
        <v>0</v>
      </c>
      <c r="AQ10" s="43">
        <f t="shared" si="2"/>
        <v>0</v>
      </c>
      <c r="AR10" s="43"/>
      <c r="AS10" s="43"/>
      <c r="AT10" s="43"/>
      <c r="AU10" s="43"/>
      <c r="AV10" s="43">
        <f>AV9</f>
        <v>0</v>
      </c>
      <c r="AW10" s="43">
        <f>AW9</f>
        <v>0</v>
      </c>
      <c r="AX10" s="43">
        <f>AX9</f>
        <v>0</v>
      </c>
      <c r="AY10" s="43">
        <f>AY9</f>
        <v>0</v>
      </c>
    </row>
    <row r="11" spans="1:53" ht="25.5">
      <c r="A11" s="44" t="s">
        <v>144</v>
      </c>
      <c r="B11" s="16"/>
      <c r="C11" s="16"/>
      <c r="D11" s="16"/>
      <c r="E11" s="145"/>
      <c r="F11" s="42"/>
      <c r="G11" s="45" t="str">
        <f>IF(G10&gt;=1,"gevaarlijk","niet gevaarlijk")</f>
        <v>niet gevaarlijk</v>
      </c>
      <c r="H11" s="45" t="str">
        <f>IF(H9&gt;0,"verder te onderzoeken","niet gevaarlijk")</f>
        <v>niet gevaarlijk</v>
      </c>
      <c r="I11" s="45" t="str">
        <f>IF(I9&gt;0,"verder te onderzoeken","niet gevaarlijk")</f>
        <v>niet gevaarlijk</v>
      </c>
      <c r="J11" s="45" t="str">
        <f>IF(J9&gt;0,"verder te onderzoeken","niet gevaarlijk")</f>
        <v>niet gevaarlijk</v>
      </c>
      <c r="K11" s="45" t="str">
        <f>IF(K9&gt;0,"verder te onderzoeken","niet gevaarlijk")</f>
        <v>niet gevaarlijk</v>
      </c>
      <c r="L11" s="45" t="str">
        <f t="shared" ref="L11:AQ11" si="3">IF(L9/L8&gt;=1,"gevaarlijk","niet gevaarlijk")</f>
        <v>niet gevaarlijk</v>
      </c>
      <c r="M11" s="45" t="str">
        <f t="shared" si="3"/>
        <v>niet gevaarlijk</v>
      </c>
      <c r="N11" s="45" t="str">
        <f t="shared" si="3"/>
        <v>niet gevaarlijk</v>
      </c>
      <c r="O11" s="45" t="str">
        <f>IF(OR(O25&gt;=O8,O32&gt;=O8,O47&gt;=O8,O62&gt;=O8,O74&gt;=O8,O78&gt;=O8,O86&gt;=O8,O90&gt;=O8,O94&gt;=O8,O111&gt;=O8,O117&gt;=O8,O127&gt;=O8,O144&gt;=O8,O170&gt;=O8,O195&gt;=O8,O196&gt;=O8,O199&gt;=O8,O200&gt;=O8,O201&gt;=O8,O211&gt;=O8,O217&gt;=O8,O218&gt;=O8,O222&gt;=O8,O246&gt;=O8),"gevaarlijk","niet gevaarlijk")</f>
        <v>niet gevaarlijk</v>
      </c>
      <c r="P11" s="45" t="str" cm="1">
        <f t="array" ref="P11">IF(OR(P56&gt;=P8,P54&gt;=P8,P59:P60&gt;=P8,P66&gt;=P8,P68&gt;=P8,P72&gt;=P8,P74&gt;=P8,P85&gt;=P8,P91&gt;=P8,P92&gt;=P8,P116&gt;=P8,P119&gt;=P8,P153&gt;=P8,P159&gt;=P8,P193&gt;=P8,P202&gt;=P8,P203&gt;=P8,P229&gt;=P8,P242&gt;=P8),"gevaarlijk","niet gevaarlijk")</f>
        <v>niet gevaarlijk</v>
      </c>
      <c r="Q11" s="45" t="str">
        <f>IF(OR(Q32&gt;=Q8,Q72&gt;=Q8,Q47&gt;=Q8,Q78&gt;=Q8,Q88&gt;=Q8,Q89&gt;=Q8,Q91&gt;=Q8,Q112&gt;=Q8,Q128&gt;=Q8,Q138&gt;=Q8,Q157&gt;=Q8,Q158&gt;=Q8,Q162&gt;=Q8,Q172&gt;=Q8,Q173&gt;=Q8,Q178&gt;=Q8,Q184&gt;=Q8,Q204&gt;=Q8,Q224&gt;=Q8,Q228&gt;=Q8,Q240&gt;=Q8),"gevaarlijk","niet gevaarlijk")</f>
        <v>niet gevaarlijk</v>
      </c>
      <c r="R11" s="45" t="str">
        <f t="shared" si="3"/>
        <v>niet gevaarlijk</v>
      </c>
      <c r="S11" s="45" t="str">
        <f t="shared" si="3"/>
        <v>niet gevaarlijk</v>
      </c>
      <c r="T11" s="45" t="str">
        <f t="shared" si="3"/>
        <v>niet gevaarlijk</v>
      </c>
      <c r="U11" s="45" t="str">
        <f t="shared" si="3"/>
        <v>niet gevaarlijk</v>
      </c>
      <c r="V11" s="45" t="str">
        <f t="shared" si="3"/>
        <v>niet gevaarlijk</v>
      </c>
      <c r="W11" s="45" t="str">
        <f t="shared" si="3"/>
        <v>niet gevaarlijk</v>
      </c>
      <c r="X11" s="45" t="str">
        <f t="shared" si="3"/>
        <v>niet gevaarlijk</v>
      </c>
      <c r="Y11" s="45" t="str">
        <f t="shared" si="3"/>
        <v>niet gevaarlijk</v>
      </c>
      <c r="Z11" s="45" t="str">
        <f t="shared" si="3"/>
        <v>niet gevaarlijk</v>
      </c>
      <c r="AA11" s="45" t="str">
        <f t="shared" si="3"/>
        <v>niet gevaarlijk</v>
      </c>
      <c r="AB11" s="45" t="str">
        <f t="shared" si="3"/>
        <v>niet gevaarlijk</v>
      </c>
      <c r="AC11" s="45" t="str">
        <f>IF(OR(AC18&gt;=AC8,AC25&gt;=AC8,AC30&gt;=AC8,AC32&gt;=AC8,AC62&gt;=AC8,AC78&gt;=AC8,AC103&gt;=AC8,AC90&gt;=AC8,AC104&gt;=AC8,AC105&gt;=AC8,AC106&gt;=AC8,AC107&gt;=AC8,AC109&gt;=AC8,AC112&gt;=AC8,AC113&gt;=AC8,AC114&gt;=AC8,AC115&gt;=AC8,AC117&gt;=AC8,AC128&gt;=AC8,AC136&gt;=AC8,AC144&gt;=AC8,AC168&gt;=AC8,AC173&gt;=AC8,AC209&gt;=AC8,AC226&gt;=AC8,AC233&gt;=AC8,AC234&gt;=AC8,AC235&gt;=AC8,AC236&gt;=AC8,AC245&gt;=AC8,AC246&gt;=AC8),"gevaarlijk","niet gevaarlijk")</f>
        <v>niet gevaarlijk</v>
      </c>
      <c r="AD11" s="45" t="str">
        <f t="shared" si="3"/>
        <v>niet gevaarlijk</v>
      </c>
      <c r="AE11" s="45" t="str">
        <f t="shared" si="3"/>
        <v>niet gevaarlijk</v>
      </c>
      <c r="AF11" s="45"/>
      <c r="AG11" s="45" t="str">
        <f t="shared" si="3"/>
        <v>niet gevaarlijk</v>
      </c>
      <c r="AH11" s="45" t="str">
        <f t="shared" si="3"/>
        <v>niet gevaarlijk</v>
      </c>
      <c r="AI11" s="45" t="str">
        <f t="shared" si="3"/>
        <v>niet gevaarlijk</v>
      </c>
      <c r="AJ11" s="45" t="str">
        <f t="shared" si="3"/>
        <v>niet gevaarlijk</v>
      </c>
      <c r="AK11" s="45" t="str">
        <f>IF(AK9&gt;=1,"gevaarlijk","niet gevaarlijk")</f>
        <v>niet gevaarlijk</v>
      </c>
      <c r="AL11" s="45" t="str">
        <f t="shared" si="3"/>
        <v>niet gevaarlijk</v>
      </c>
      <c r="AM11" s="45" t="str">
        <f t="shared" si="3"/>
        <v>niet gevaarlijk</v>
      </c>
      <c r="AN11" s="45" t="str">
        <f t="shared" si="3"/>
        <v>niet gevaarlijk</v>
      </c>
      <c r="AO11" s="45" t="str">
        <f t="shared" si="3"/>
        <v>niet gevaarlijk</v>
      </c>
      <c r="AP11" s="45" t="str">
        <f t="shared" si="3"/>
        <v>niet gevaarlijk</v>
      </c>
      <c r="AQ11" s="45" t="str">
        <f t="shared" si="3"/>
        <v>niet gevaarlijk</v>
      </c>
      <c r="AR11" s="45"/>
      <c r="AS11" s="45"/>
      <c r="AT11" s="45"/>
      <c r="AU11" s="45"/>
      <c r="AV11" s="45" t="str">
        <f>IF(AV9&gt;=1,"gevaarlijk","niet gevaarlijk")</f>
        <v>niet gevaarlijk</v>
      </c>
      <c r="AW11" s="45" t="str">
        <f>IF(AW9&gt;=1,"gevaarlijk","niet gevaarlijk")</f>
        <v>niet gevaarlijk</v>
      </c>
      <c r="AX11" s="45" t="str">
        <f>IF(AX9&gt;=1,"gevaarlijk","niet gevaarlijk")</f>
        <v>niet gevaarlijk</v>
      </c>
      <c r="AY11" s="45" t="str">
        <f>IF(AY9&gt;=1,"gevaarlijk","niet gevaarlijk")</f>
        <v>niet gevaarlijk</v>
      </c>
    </row>
    <row r="12" spans="1:53">
      <c r="A12" s="44"/>
      <c r="B12" s="17" t="s">
        <v>145</v>
      </c>
      <c r="C12" s="17" t="s">
        <v>146</v>
      </c>
      <c r="D12" s="28" t="s">
        <v>147</v>
      </c>
      <c r="E12" s="145"/>
      <c r="F12" s="42"/>
      <c r="G12" s="45"/>
      <c r="H12" s="45"/>
      <c r="I12" s="45"/>
      <c r="J12" s="45"/>
      <c r="K12" s="45"/>
      <c r="L12" s="45"/>
      <c r="M12" s="45"/>
      <c r="N12" s="45"/>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row>
    <row r="13" spans="1:53">
      <c r="A13" s="17" t="s">
        <v>148</v>
      </c>
      <c r="B13" s="18"/>
      <c r="C13" s="18"/>
      <c r="D13" s="19"/>
      <c r="E13" s="145"/>
      <c r="F13" s="46"/>
      <c r="G13" s="43"/>
      <c r="H13" s="46"/>
      <c r="I13" s="46"/>
      <c r="J13" s="46"/>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row>
    <row r="14" spans="1:53">
      <c r="A14" s="47" t="s">
        <v>149</v>
      </c>
      <c r="B14" s="18" t="s">
        <v>150</v>
      </c>
      <c r="C14" s="18" t="s">
        <v>151</v>
      </c>
      <c r="D14" s="48" t="s">
        <v>152</v>
      </c>
      <c r="E14" s="140"/>
      <c r="F14" s="46">
        <f>E14/10000</f>
        <v>0</v>
      </c>
      <c r="G14" s="40" t="str">
        <f>IF(_xlfn.XLOOKUP(B14,'POP Limieten'!$B$2:$B$14,'POP Limieten'!$C$2:$C$14,"")="","",IF(E14&gt;_xlfn.XLOOKUP(B14,'POP Limieten'!$B$2:$B$14,'POP Limieten'!$C$2:$C$14,""),1,0))</f>
        <v/>
      </c>
      <c r="H14" s="46"/>
      <c r="I14" s="46"/>
      <c r="J14" s="46"/>
      <c r="K14" s="43"/>
      <c r="L14" s="43"/>
      <c r="M14" s="43"/>
      <c r="N14" s="43"/>
      <c r="O14" s="43"/>
      <c r="P14" s="43"/>
      <c r="Q14" s="43"/>
      <c r="R14" s="43"/>
      <c r="S14" s="43"/>
      <c r="T14" s="43"/>
      <c r="U14" s="43"/>
      <c r="V14" s="43"/>
      <c r="W14" s="43"/>
      <c r="X14" s="43"/>
      <c r="Y14" s="43"/>
      <c r="Z14" s="43"/>
      <c r="AA14" s="43"/>
      <c r="AB14" s="43"/>
      <c r="AC14" s="43"/>
      <c r="AD14" s="43"/>
      <c r="AE14" s="43"/>
      <c r="AF14" s="43"/>
      <c r="AG14" s="43">
        <f>F14</f>
        <v>0</v>
      </c>
      <c r="AH14" s="43"/>
      <c r="AI14" s="43"/>
      <c r="AJ14" s="43"/>
      <c r="AK14" s="43"/>
      <c r="AL14" s="43"/>
      <c r="AM14" s="43"/>
      <c r="AN14" s="43"/>
      <c r="AO14" s="43">
        <f>IF(F14&gt;$AO$6,F14,0)</f>
        <v>0</v>
      </c>
      <c r="AP14" s="43">
        <f>F14</f>
        <v>0</v>
      </c>
      <c r="AQ14" s="43">
        <f>F14</f>
        <v>0</v>
      </c>
      <c r="AR14" s="43">
        <f>IF(F14&gt;$AR$6,F14,0)</f>
        <v>0</v>
      </c>
      <c r="AS14" s="43"/>
      <c r="AT14" s="43"/>
      <c r="AU14" s="43"/>
      <c r="AV14" s="43"/>
      <c r="AW14" s="43"/>
      <c r="AX14" s="43"/>
      <c r="AY14" s="43"/>
    </row>
    <row r="15" spans="1:53" hidden="1">
      <c r="A15" s="47"/>
      <c r="B15" s="18" t="s">
        <v>153</v>
      </c>
      <c r="C15" s="18" t="s">
        <v>154</v>
      </c>
      <c r="D15" s="79" t="s">
        <v>152</v>
      </c>
      <c r="E15" s="140"/>
      <c r="F15" s="46">
        <f t="shared" ref="F15:F78" si="4">E15/10000</f>
        <v>0</v>
      </c>
      <c r="G15" s="40" t="str">
        <f>IF(_xlfn.XLOOKUP(B15,'POP Limieten'!$B$2:$B$14,'POP Limieten'!$C$2:$C$14,"")="","",IF(E15&gt;_xlfn.XLOOKUP(B15,'POP Limieten'!$B$2:$B$14,'POP Limieten'!$C$2:$C$14,""),1,0))</f>
        <v/>
      </c>
      <c r="H15" s="46"/>
      <c r="I15" s="46"/>
      <c r="J15" s="46"/>
      <c r="K15" s="43"/>
      <c r="L15" s="43"/>
      <c r="M15" s="43"/>
      <c r="N15" s="43"/>
      <c r="O15" s="43"/>
      <c r="P15" s="43"/>
      <c r="Q15" s="43"/>
      <c r="R15" s="43"/>
      <c r="S15" s="43"/>
      <c r="T15" s="43"/>
      <c r="U15" s="43"/>
      <c r="V15" s="43"/>
      <c r="W15" s="43"/>
      <c r="X15" s="43"/>
      <c r="Y15" s="43"/>
      <c r="Z15" s="43"/>
      <c r="AA15" s="43"/>
      <c r="AB15" s="43"/>
      <c r="AC15" s="43"/>
      <c r="AD15" s="43"/>
      <c r="AE15" s="43"/>
      <c r="AF15" s="43"/>
      <c r="AG15" s="43"/>
      <c r="AH15" s="43"/>
      <c r="AI15" s="43"/>
      <c r="AJ15" s="43"/>
      <c r="AK15" s="43"/>
      <c r="AL15" s="43"/>
      <c r="AM15" s="43"/>
      <c r="AN15" s="43"/>
      <c r="AO15" s="43"/>
      <c r="AP15" s="43"/>
      <c r="AQ15" s="43"/>
      <c r="AR15" s="43"/>
      <c r="AS15" s="43"/>
      <c r="AT15" s="43"/>
      <c r="AU15" s="43"/>
      <c r="AV15" s="43"/>
      <c r="AW15" s="43"/>
      <c r="AX15" s="43"/>
      <c r="AY15" s="43"/>
    </row>
    <row r="16" spans="1:53">
      <c r="A16" s="47" t="s">
        <v>155</v>
      </c>
      <c r="B16" s="18" t="s">
        <v>156</v>
      </c>
      <c r="C16" s="18" t="s">
        <v>157</v>
      </c>
      <c r="D16" s="79" t="s">
        <v>158</v>
      </c>
      <c r="E16" s="140"/>
      <c r="F16" s="46">
        <f t="shared" si="4"/>
        <v>0</v>
      </c>
      <c r="G16" s="40" t="str">
        <f>IF(_xlfn.XLOOKUP(B16,'POP Limieten'!$B$2:$B$14,'POP Limieten'!$C$2:$C$14,"")="","",IF(E16&gt;_xlfn.XLOOKUP(B16,'POP Limieten'!$B$2:$B$14,'POP Limieten'!$C$2:$C$14,""),1,0))</f>
        <v/>
      </c>
      <c r="H16" s="46"/>
      <c r="I16" s="46"/>
      <c r="J16" s="46"/>
      <c r="K16" s="43">
        <f>F16</f>
        <v>0</v>
      </c>
      <c r="L16" s="43">
        <f>IF(F16&gt;$L$6,F16,0)</f>
        <v>0</v>
      </c>
      <c r="M16" s="43"/>
      <c r="N16" s="43"/>
      <c r="O16" s="43"/>
      <c r="P16" s="43"/>
      <c r="Q16" s="43"/>
      <c r="R16" s="43"/>
      <c r="S16" s="43"/>
      <c r="T16" s="43"/>
      <c r="U16" s="43"/>
      <c r="V16" s="43"/>
      <c r="W16" s="43"/>
      <c r="X16" s="43"/>
      <c r="Y16" s="43"/>
      <c r="Z16" s="43"/>
      <c r="AA16" s="43"/>
      <c r="AB16" s="43"/>
      <c r="AC16" s="43"/>
      <c r="AD16" s="43"/>
      <c r="AE16" s="43">
        <f>IF(F16&gt;$AE$6,F16,0)</f>
        <v>0</v>
      </c>
      <c r="AF16" s="43"/>
      <c r="AG16" s="43"/>
      <c r="AH16" s="43"/>
      <c r="AI16" s="43"/>
      <c r="AJ16" s="43"/>
      <c r="AK16" s="43"/>
      <c r="AL16" s="43"/>
      <c r="AM16" s="43"/>
      <c r="AN16" s="43"/>
      <c r="AO16" s="43"/>
      <c r="AP16" s="43"/>
      <c r="AQ16" s="43"/>
      <c r="AR16" s="43"/>
      <c r="AS16" s="43"/>
      <c r="AT16" s="43"/>
      <c r="AU16" s="43"/>
      <c r="AV16" s="43"/>
      <c r="AW16" s="43"/>
      <c r="AX16" s="43"/>
      <c r="AY16" s="43"/>
    </row>
    <row r="17" spans="1:51" hidden="1">
      <c r="A17" s="47"/>
      <c r="B17" s="18" t="s">
        <v>159</v>
      </c>
      <c r="C17" s="18" t="s">
        <v>160</v>
      </c>
      <c r="D17" s="19">
        <v>314</v>
      </c>
      <c r="E17" s="140"/>
      <c r="F17" s="46">
        <f t="shared" si="4"/>
        <v>0</v>
      </c>
      <c r="G17" s="40" t="str">
        <f>IF(_xlfn.XLOOKUP(B17,'POP Limieten'!$B$2:$B$14,'POP Limieten'!$C$2:$C$14,"")="","",IF(E17&gt;_xlfn.XLOOKUP(B17,'POP Limieten'!$B$2:$B$14,'POP Limieten'!$C$2:$C$14,""),1,0))</f>
        <v/>
      </c>
      <c r="H17" s="46"/>
      <c r="I17" s="46"/>
      <c r="J17" s="46"/>
      <c r="K17" s="43"/>
      <c r="L17" s="43"/>
      <c r="M17" s="43"/>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row>
    <row r="18" spans="1:51">
      <c r="A18" s="47" t="s">
        <v>161</v>
      </c>
      <c r="B18" s="18" t="s">
        <v>162</v>
      </c>
      <c r="C18" s="18" t="s">
        <v>163</v>
      </c>
      <c r="D18" s="19" t="s">
        <v>164</v>
      </c>
      <c r="E18" s="140"/>
      <c r="F18" s="46">
        <f t="shared" si="4"/>
        <v>0</v>
      </c>
      <c r="G18" s="40" t="str">
        <f>IF(_xlfn.XLOOKUP(B18,'POP Limieten'!$B$2:$B$14,'POP Limieten'!$C$2:$C$14,"")="","",IF(E18&gt;_xlfn.XLOOKUP(B18,'POP Limieten'!$B$2:$B$14,'POP Limieten'!$C$2:$C$14,""),1,0))</f>
        <v/>
      </c>
      <c r="H18" s="46"/>
      <c r="I18" s="46"/>
      <c r="J18" s="46"/>
      <c r="K18" s="43"/>
      <c r="L18" s="43">
        <f>IF(F18&gt;$L$6,F18,0)</f>
        <v>0</v>
      </c>
      <c r="M18" s="43"/>
      <c r="N18" s="43"/>
      <c r="O18" s="43"/>
      <c r="P18" s="43"/>
      <c r="Q18" s="43"/>
      <c r="R18" s="43"/>
      <c r="S18" s="35"/>
      <c r="T18" s="35"/>
      <c r="U18" s="35"/>
      <c r="V18" s="35"/>
      <c r="W18" s="43">
        <f>IF(F18&gt;$W$6,F18,0)</f>
        <v>0</v>
      </c>
      <c r="X18" s="43">
        <f>IF(F18&gt;$X$6,F18,0)</f>
        <v>0</v>
      </c>
      <c r="Y18" s="35"/>
      <c r="Z18" s="43"/>
      <c r="AA18" s="43"/>
      <c r="AB18" s="43"/>
      <c r="AC18" s="46">
        <f>F18</f>
        <v>0</v>
      </c>
      <c r="AD18" s="43"/>
      <c r="AE18" s="43">
        <f>IF(F18&gt;$AE$6,F18,0)</f>
        <v>0</v>
      </c>
      <c r="AF18" s="43"/>
      <c r="AG18" s="46"/>
      <c r="AH18" s="43"/>
      <c r="AI18" s="43"/>
      <c r="AJ18" s="43"/>
      <c r="AK18" s="43"/>
      <c r="AL18" s="43"/>
      <c r="AM18" s="43"/>
      <c r="AN18" s="43"/>
      <c r="AO18" s="43">
        <f>IF(F18&gt;$AO$6,F18,0)</f>
        <v>0</v>
      </c>
      <c r="AP18" s="46">
        <f>F18</f>
        <v>0</v>
      </c>
      <c r="AQ18" s="43">
        <f>F18</f>
        <v>0</v>
      </c>
      <c r="AR18" s="46">
        <f>IF(F18&gt;$AR$6,F18,0)</f>
        <v>0</v>
      </c>
      <c r="AS18" s="46"/>
      <c r="AT18" s="46"/>
      <c r="AU18" s="43"/>
      <c r="AV18" s="43"/>
      <c r="AW18" s="43"/>
      <c r="AX18" s="43"/>
      <c r="AY18" s="43"/>
    </row>
    <row r="19" spans="1:51" hidden="1">
      <c r="A19" s="47"/>
      <c r="B19" s="18" t="s">
        <v>165</v>
      </c>
      <c r="C19" s="18" t="s">
        <v>166</v>
      </c>
      <c r="D19" s="19" t="s">
        <v>167</v>
      </c>
      <c r="E19" s="140"/>
      <c r="F19" s="46">
        <f t="shared" si="4"/>
        <v>0</v>
      </c>
      <c r="G19" s="40" t="str">
        <f>IF(_xlfn.XLOOKUP(B19,'POP Limieten'!$B$2:$B$14,'POP Limieten'!$C$2:$C$14,"")="","",IF(E19&gt;_xlfn.XLOOKUP(B19,'POP Limieten'!$B$2:$B$14,'POP Limieten'!$C$2:$C$14,""),1,0))</f>
        <v/>
      </c>
      <c r="H19" s="46"/>
      <c r="I19" s="46"/>
      <c r="J19" s="46"/>
      <c r="K19" s="43"/>
      <c r="L19" s="43"/>
      <c r="M19" s="43"/>
      <c r="N19" s="43"/>
      <c r="O19" s="43"/>
      <c r="P19" s="43"/>
      <c r="Q19" s="43"/>
      <c r="R19" s="43"/>
      <c r="S19" s="35"/>
      <c r="T19" s="35"/>
      <c r="U19" s="35"/>
      <c r="V19" s="35"/>
      <c r="W19" s="35"/>
      <c r="X19" s="35"/>
      <c r="Y19" s="35"/>
      <c r="Z19" s="43"/>
      <c r="AA19" s="43"/>
      <c r="AB19" s="43"/>
      <c r="AC19" s="43"/>
      <c r="AD19" s="43"/>
      <c r="AE19" s="43"/>
      <c r="AF19" s="43"/>
      <c r="AG19" s="43"/>
      <c r="AH19" s="43"/>
      <c r="AI19" s="43"/>
      <c r="AJ19" s="43"/>
      <c r="AK19" s="43"/>
      <c r="AL19" s="43"/>
      <c r="AM19" s="43"/>
      <c r="AN19" s="43"/>
      <c r="AO19" s="43"/>
      <c r="AP19" s="43"/>
      <c r="AQ19" s="43"/>
      <c r="AR19" s="43"/>
      <c r="AS19" s="43"/>
      <c r="AT19" s="43"/>
      <c r="AU19" s="43"/>
      <c r="AV19" s="43"/>
      <c r="AW19" s="43"/>
      <c r="AX19" s="43"/>
      <c r="AY19" s="43"/>
    </row>
    <row r="20" spans="1:51" hidden="1">
      <c r="A20" s="47"/>
      <c r="B20" s="18" t="s">
        <v>168</v>
      </c>
      <c r="C20" s="18" t="s">
        <v>169</v>
      </c>
      <c r="D20" s="19" t="s">
        <v>170</v>
      </c>
      <c r="E20" s="140"/>
      <c r="F20" s="46">
        <f t="shared" si="4"/>
        <v>0</v>
      </c>
      <c r="G20" s="40" t="str">
        <f>IF(_xlfn.XLOOKUP(B20,'POP Limieten'!$B$2:$B$14,'POP Limieten'!$C$2:$C$14,"")="","",IF(E20&gt;_xlfn.XLOOKUP(B20,'POP Limieten'!$B$2:$B$14,'POP Limieten'!$C$2:$C$14,""),1,0))</f>
        <v/>
      </c>
      <c r="H20" s="46"/>
      <c r="I20" s="46"/>
      <c r="J20" s="46"/>
      <c r="K20" s="43"/>
      <c r="L20" s="43"/>
      <c r="M20" s="43"/>
      <c r="N20" s="43"/>
      <c r="O20" s="43"/>
      <c r="P20" s="43"/>
      <c r="Q20" s="43"/>
      <c r="R20" s="43"/>
      <c r="S20" s="35"/>
      <c r="T20" s="35"/>
      <c r="U20" s="35"/>
      <c r="V20" s="35"/>
      <c r="W20" s="35"/>
      <c r="X20" s="35"/>
      <c r="Y20" s="35"/>
      <c r="Z20" s="43"/>
      <c r="AA20" s="43"/>
      <c r="AB20" s="43"/>
      <c r="AC20" s="43"/>
      <c r="AD20" s="43"/>
      <c r="AE20" s="43"/>
      <c r="AF20" s="43"/>
      <c r="AG20" s="43"/>
      <c r="AH20" s="43"/>
      <c r="AI20" s="43"/>
      <c r="AJ20" s="43"/>
      <c r="AK20" s="43"/>
      <c r="AL20" s="43"/>
      <c r="AM20" s="43"/>
      <c r="AN20" s="43"/>
      <c r="AO20" s="43"/>
      <c r="AP20" s="43"/>
      <c r="AQ20" s="43"/>
      <c r="AR20" s="43"/>
      <c r="AS20" s="43"/>
      <c r="AT20" s="43"/>
      <c r="AU20" s="43"/>
      <c r="AV20" s="43"/>
      <c r="AW20" s="43"/>
      <c r="AX20" s="43"/>
      <c r="AY20" s="43"/>
    </row>
    <row r="21" spans="1:51">
      <c r="A21" s="47" t="s">
        <v>171</v>
      </c>
      <c r="B21" s="18" t="s">
        <v>172</v>
      </c>
      <c r="C21" s="18" t="s">
        <v>173</v>
      </c>
      <c r="D21" s="48" t="s">
        <v>174</v>
      </c>
      <c r="E21" s="140"/>
      <c r="F21" s="46">
        <f t="shared" si="4"/>
        <v>0</v>
      </c>
      <c r="G21" s="40" t="str">
        <f>IF(_xlfn.XLOOKUP(B21,'POP Limieten'!$B$2:$B$14,'POP Limieten'!$C$2:$C$14,"")="","",IF(E21&gt;_xlfn.XLOOKUP(B21,'POP Limieten'!$B$2:$B$14,'POP Limieten'!$C$2:$C$14,""),1,0))</f>
        <v/>
      </c>
      <c r="H21" s="46"/>
      <c r="I21" s="46"/>
      <c r="J21" s="46"/>
      <c r="K21" s="43"/>
      <c r="L21" s="43"/>
      <c r="M21" s="43"/>
      <c r="N21" s="43"/>
      <c r="O21" s="43"/>
      <c r="P21" s="43"/>
      <c r="Q21" s="43"/>
      <c r="R21" s="43"/>
      <c r="S21" s="35"/>
      <c r="T21" s="35"/>
      <c r="U21" s="35"/>
      <c r="V21" s="35"/>
      <c r="W21" s="35"/>
      <c r="X21" s="35"/>
      <c r="Y21" s="35"/>
      <c r="Z21" s="43"/>
      <c r="AA21" s="43"/>
      <c r="AB21" s="43"/>
      <c r="AC21" s="43"/>
      <c r="AD21" s="43"/>
      <c r="AE21" s="43"/>
      <c r="AF21" s="43"/>
      <c r="AG21" s="43">
        <f>F21</f>
        <v>0</v>
      </c>
      <c r="AH21" s="43"/>
      <c r="AI21" s="43"/>
      <c r="AJ21" s="43"/>
      <c r="AK21" s="43"/>
      <c r="AL21" s="43"/>
      <c r="AM21" s="43"/>
      <c r="AN21" s="43"/>
      <c r="AO21" s="43"/>
      <c r="AP21" s="43"/>
      <c r="AQ21" s="43"/>
      <c r="AR21" s="43"/>
      <c r="AS21" s="43"/>
      <c r="AT21" s="43"/>
      <c r="AU21" s="43"/>
      <c r="AV21" s="43"/>
      <c r="AW21" s="43"/>
      <c r="AX21" s="43"/>
      <c r="AY21" s="43"/>
    </row>
    <row r="22" spans="1:51" hidden="1">
      <c r="A22" s="47"/>
      <c r="B22" s="18" t="s">
        <v>175</v>
      </c>
      <c r="C22" s="18" t="s">
        <v>176</v>
      </c>
      <c r="D22" s="19" t="s">
        <v>174</v>
      </c>
      <c r="E22" s="140"/>
      <c r="F22" s="46">
        <f t="shared" si="4"/>
        <v>0</v>
      </c>
      <c r="G22" s="40" t="str">
        <f>IF(_xlfn.XLOOKUP(B22,'POP Limieten'!$B$2:$B$14,'POP Limieten'!$C$2:$C$14,"")="","",IF(E22&gt;_xlfn.XLOOKUP(B22,'POP Limieten'!$B$2:$B$14,'POP Limieten'!$C$2:$C$14,""),1,0))</f>
        <v/>
      </c>
      <c r="H22" s="46"/>
      <c r="I22" s="46"/>
      <c r="J22" s="46"/>
      <c r="K22" s="43"/>
      <c r="L22" s="43"/>
      <c r="M22" s="43"/>
      <c r="N22" s="43"/>
      <c r="O22" s="43"/>
      <c r="P22" s="43"/>
      <c r="Q22" s="43"/>
      <c r="R22" s="43"/>
      <c r="S22" s="35"/>
      <c r="T22" s="35"/>
      <c r="U22" s="35"/>
      <c r="V22" s="35"/>
      <c r="W22" s="35"/>
      <c r="X22" s="35"/>
      <c r="Y22" s="35"/>
      <c r="Z22" s="43"/>
      <c r="AA22" s="43"/>
      <c r="AB22" s="43"/>
      <c r="AC22" s="43"/>
      <c r="AD22" s="43"/>
      <c r="AE22" s="43"/>
      <c r="AF22" s="43"/>
      <c r="AG22" s="43"/>
      <c r="AH22" s="43"/>
      <c r="AI22" s="43"/>
      <c r="AJ22" s="43"/>
      <c r="AK22" s="43"/>
      <c r="AL22" s="43"/>
      <c r="AM22" s="43"/>
      <c r="AN22" s="43"/>
      <c r="AO22" s="43"/>
      <c r="AP22" s="43"/>
      <c r="AQ22" s="43"/>
      <c r="AR22" s="43"/>
      <c r="AS22" s="43"/>
      <c r="AT22" s="43"/>
      <c r="AU22" s="43"/>
      <c r="AV22" s="43"/>
      <c r="AW22" s="43"/>
      <c r="AX22" s="43"/>
      <c r="AY22" s="43"/>
    </row>
    <row r="23" spans="1:51">
      <c r="A23" s="47" t="s">
        <v>177</v>
      </c>
      <c r="B23" s="18" t="s">
        <v>178</v>
      </c>
      <c r="C23" s="18" t="s">
        <v>179</v>
      </c>
      <c r="D23" s="48" t="s">
        <v>180</v>
      </c>
      <c r="E23" s="140"/>
      <c r="F23" s="46">
        <f t="shared" si="4"/>
        <v>0</v>
      </c>
      <c r="G23" s="40" t="str">
        <f>IF(_xlfn.XLOOKUP(B23,'POP Limieten'!$B$2:$B$14,'POP Limieten'!$C$2:$C$14,"")="","",IF(E23&gt;_xlfn.XLOOKUP(B23,'POP Limieten'!$B$2:$B$14,'POP Limieten'!$C$2:$C$14,""),1,0))</f>
        <v/>
      </c>
      <c r="H23" s="46"/>
      <c r="I23" s="46"/>
      <c r="J23" s="46"/>
      <c r="K23" s="43">
        <f>F23</f>
        <v>0</v>
      </c>
      <c r="L23" s="43">
        <f>IF(F23&gt;$L$6,F23,0)</f>
        <v>0</v>
      </c>
      <c r="M23" s="43">
        <f>IF(F23&gt;$M$6,F23,0)</f>
        <v>0</v>
      </c>
      <c r="N23" s="43"/>
      <c r="O23" s="43"/>
      <c r="P23" s="43"/>
      <c r="Q23" s="43"/>
      <c r="R23" s="43"/>
      <c r="S23" s="35"/>
      <c r="T23" s="35"/>
      <c r="U23" s="35"/>
      <c r="V23" s="35"/>
      <c r="W23" s="35"/>
      <c r="X23" s="43">
        <f>IF(F23&gt;$X$6,F23,0)</f>
        <v>0</v>
      </c>
      <c r="Y23" s="35"/>
      <c r="Z23" s="43">
        <f>IF(F23&gt;$Z$6,F23,0)</f>
        <v>0</v>
      </c>
      <c r="AA23" s="43"/>
      <c r="AB23" s="43"/>
      <c r="AC23" s="43"/>
      <c r="AD23" s="43"/>
      <c r="AE23" s="43">
        <f>IF(F23&gt;$AE$6,F23,0)</f>
        <v>0</v>
      </c>
      <c r="AF23" s="43"/>
      <c r="AG23" s="43"/>
      <c r="AH23" s="43"/>
      <c r="AI23" s="43"/>
      <c r="AJ23" s="43"/>
      <c r="AK23" s="43"/>
      <c r="AL23" s="43"/>
      <c r="AM23" s="43"/>
      <c r="AN23" s="43"/>
      <c r="AO23" s="43"/>
      <c r="AP23" s="43"/>
      <c r="AQ23" s="43"/>
      <c r="AR23" s="43"/>
      <c r="AS23" s="43"/>
      <c r="AT23" s="43"/>
      <c r="AU23" s="43"/>
      <c r="AV23" s="43"/>
      <c r="AW23" s="43"/>
      <c r="AX23" s="43"/>
      <c r="AY23" s="43"/>
    </row>
    <row r="24" spans="1:51" hidden="1">
      <c r="A24" s="47"/>
      <c r="B24" s="18" t="s">
        <v>181</v>
      </c>
      <c r="C24" s="18" t="s">
        <v>182</v>
      </c>
      <c r="D24" s="19" t="s">
        <v>183</v>
      </c>
      <c r="E24" s="140"/>
      <c r="F24" s="46">
        <f t="shared" si="4"/>
        <v>0</v>
      </c>
      <c r="G24" s="40" t="str">
        <f>IF(_xlfn.XLOOKUP(B24,'POP Limieten'!$B$2:$B$14,'POP Limieten'!$C$2:$C$14,"")="","",IF(E24&gt;_xlfn.XLOOKUP(B24,'POP Limieten'!$B$2:$B$14,'POP Limieten'!$C$2:$C$14,""),1,0))</f>
        <v/>
      </c>
      <c r="H24" s="46"/>
      <c r="I24" s="46"/>
      <c r="J24" s="46"/>
      <c r="K24" s="43"/>
      <c r="L24" s="43"/>
      <c r="M24" s="43"/>
      <c r="N24" s="43"/>
      <c r="O24" s="43"/>
      <c r="P24" s="43"/>
      <c r="Q24" s="43"/>
      <c r="R24" s="43"/>
      <c r="S24" s="35"/>
      <c r="T24" s="35"/>
      <c r="U24" s="35"/>
      <c r="V24" s="35"/>
      <c r="W24" s="35"/>
      <c r="X24" s="35"/>
      <c r="Y24" s="35"/>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row>
    <row r="25" spans="1:51" ht="28.5">
      <c r="A25" s="47" t="s">
        <v>184</v>
      </c>
      <c r="B25" s="18" t="s">
        <v>185</v>
      </c>
      <c r="C25" s="18" t="s">
        <v>186</v>
      </c>
      <c r="D25" s="19" t="s">
        <v>187</v>
      </c>
      <c r="E25" s="140"/>
      <c r="F25" s="46">
        <f t="shared" si="4"/>
        <v>0</v>
      </c>
      <c r="G25" s="40" t="str">
        <f>IF(_xlfn.XLOOKUP(B25,'POP Limieten'!$B$2:$B$14,'POP Limieten'!$C$2:$C$14,"")="","",IF(E25&gt;_xlfn.XLOOKUP(B25,'POP Limieten'!$B$2:$B$14,'POP Limieten'!$C$2:$C$14,""),1,0))</f>
        <v/>
      </c>
      <c r="H25" s="46"/>
      <c r="I25" s="46"/>
      <c r="J25" s="46"/>
      <c r="K25" s="43">
        <f>F25</f>
        <v>0</v>
      </c>
      <c r="L25" s="43"/>
      <c r="M25" s="43"/>
      <c r="N25" s="43"/>
      <c r="O25" s="43">
        <f>F25</f>
        <v>0</v>
      </c>
      <c r="P25" s="43"/>
      <c r="Q25" s="43"/>
      <c r="R25" s="43"/>
      <c r="S25" s="43"/>
      <c r="T25" s="43"/>
      <c r="U25" s="43">
        <f>IF(F25&gt;$U$6,F25,0)</f>
        <v>0</v>
      </c>
      <c r="V25" s="43"/>
      <c r="W25" s="43"/>
      <c r="X25" s="43">
        <f>IF(F25&gt;$X$6,F25,0)</f>
        <v>0</v>
      </c>
      <c r="Y25" s="43"/>
      <c r="Z25" s="43"/>
      <c r="AA25" s="43">
        <f>IF(J25&gt;$AA$6,J25,0)</f>
        <v>0</v>
      </c>
      <c r="AB25" s="43">
        <f>IF(F25&gt;$AB$6,F25,0)</f>
        <v>0</v>
      </c>
      <c r="AC25" s="43">
        <f>F25</f>
        <v>0</v>
      </c>
      <c r="AD25" s="43"/>
      <c r="AE25" s="43"/>
      <c r="AF25" s="43"/>
      <c r="AG25" s="43">
        <f>F25</f>
        <v>0</v>
      </c>
      <c r="AH25" s="43">
        <f>F25</f>
        <v>0</v>
      </c>
      <c r="AI25" s="43">
        <f>F25</f>
        <v>0</v>
      </c>
      <c r="AJ25" s="43">
        <f>F25</f>
        <v>0</v>
      </c>
      <c r="AK25" s="43"/>
      <c r="AL25" s="43"/>
      <c r="AM25" s="43"/>
      <c r="AN25" s="43"/>
      <c r="AO25" s="43">
        <f>IF(F25&gt;$AO$6,F25,0)</f>
        <v>0</v>
      </c>
      <c r="AP25" s="43">
        <f>F25</f>
        <v>0</v>
      </c>
      <c r="AQ25" s="43">
        <f>F25</f>
        <v>0</v>
      </c>
      <c r="AR25" s="46">
        <f>IF(F25&gt;$AR$6,F25,0)</f>
        <v>0</v>
      </c>
      <c r="AS25" s="43"/>
      <c r="AT25" s="43"/>
      <c r="AU25" s="43">
        <f>IF(F25&gt;$AU$6,F25,0)</f>
        <v>0</v>
      </c>
      <c r="AV25" s="43"/>
      <c r="AW25" s="43"/>
      <c r="AX25" s="43"/>
      <c r="AY25" s="43"/>
    </row>
    <row r="26" spans="1:51" hidden="1">
      <c r="A26" s="47"/>
      <c r="B26" s="18" t="s">
        <v>188</v>
      </c>
      <c r="C26" s="18" t="s">
        <v>189</v>
      </c>
      <c r="D26" s="19" t="s">
        <v>190</v>
      </c>
      <c r="E26" s="140"/>
      <c r="F26" s="46">
        <f t="shared" si="4"/>
        <v>0</v>
      </c>
      <c r="G26" s="40" t="str">
        <f>IF(_xlfn.XLOOKUP(B26,'POP Limieten'!$B$2:$B$14,'POP Limieten'!$C$2:$C$14,"")="","",IF(E26&gt;_xlfn.XLOOKUP(B26,'POP Limieten'!$B$2:$B$14,'POP Limieten'!$C$2:$C$14,""),1,0))</f>
        <v/>
      </c>
      <c r="H26" s="46"/>
      <c r="I26" s="46"/>
      <c r="J26" s="46"/>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row>
    <row r="27" spans="1:51" hidden="1">
      <c r="A27" s="47"/>
      <c r="B27" s="18" t="s">
        <v>191</v>
      </c>
      <c r="C27" s="18" t="s">
        <v>192</v>
      </c>
      <c r="D27" s="19" t="s">
        <v>193</v>
      </c>
      <c r="E27" s="140"/>
      <c r="F27" s="46">
        <f t="shared" si="4"/>
        <v>0</v>
      </c>
      <c r="G27" s="40" t="str">
        <f>IF(_xlfn.XLOOKUP(B27,'POP Limieten'!$B$2:$B$14,'POP Limieten'!$C$2:$C$14,"")="","",IF(E27&gt;_xlfn.XLOOKUP(B27,'POP Limieten'!$B$2:$B$14,'POP Limieten'!$C$2:$C$14,""),1,0))</f>
        <v/>
      </c>
      <c r="H27" s="46"/>
      <c r="I27" s="46"/>
      <c r="J27" s="46"/>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row>
    <row r="28" spans="1:51" ht="28.5" hidden="1">
      <c r="A28" s="47"/>
      <c r="B28" s="18" t="s">
        <v>194</v>
      </c>
      <c r="C28" s="18" t="s">
        <v>195</v>
      </c>
      <c r="D28" s="19" t="s">
        <v>196</v>
      </c>
      <c r="E28" s="140"/>
      <c r="F28" s="46">
        <f t="shared" si="4"/>
        <v>0</v>
      </c>
      <c r="G28" s="40" t="str">
        <f>IF(_xlfn.XLOOKUP(B28,'POP Limieten'!$B$2:$B$14,'POP Limieten'!$C$2:$C$14,"")="","",IF(E28&gt;_xlfn.XLOOKUP(B28,'POP Limieten'!$B$2:$B$14,'POP Limieten'!$C$2:$C$14,""),1,0))</f>
        <v/>
      </c>
      <c r="H28" s="46"/>
      <c r="I28" s="46"/>
      <c r="J28" s="46"/>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row>
    <row r="29" spans="1:51" hidden="1">
      <c r="A29" s="47"/>
      <c r="B29" s="18" t="s">
        <v>197</v>
      </c>
      <c r="C29" s="18" t="s">
        <v>198</v>
      </c>
      <c r="D29" s="19" t="s">
        <v>190</v>
      </c>
      <c r="E29" s="140"/>
      <c r="F29" s="46">
        <f t="shared" si="4"/>
        <v>0</v>
      </c>
      <c r="G29" s="40" t="str">
        <f>IF(_xlfn.XLOOKUP(B29,'POP Limieten'!$B$2:$B$14,'POP Limieten'!$C$2:$C$14,"")="","",IF(E29&gt;_xlfn.XLOOKUP(B29,'POP Limieten'!$B$2:$B$14,'POP Limieten'!$C$2:$C$14,""),1,0))</f>
        <v/>
      </c>
      <c r="H29" s="46"/>
      <c r="I29" s="46"/>
      <c r="J29" s="46"/>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43"/>
      <c r="AO29" s="43"/>
      <c r="AP29" s="43"/>
      <c r="AQ29" s="43"/>
      <c r="AR29" s="43"/>
      <c r="AS29" s="43"/>
      <c r="AT29" s="43"/>
      <c r="AU29" s="43"/>
      <c r="AV29" s="43"/>
      <c r="AW29" s="43"/>
      <c r="AX29" s="43"/>
      <c r="AY29" s="43"/>
    </row>
    <row r="30" spans="1:51">
      <c r="A30" s="47" t="s">
        <v>199</v>
      </c>
      <c r="B30" s="18" t="s">
        <v>200</v>
      </c>
      <c r="C30" s="18" t="s">
        <v>201</v>
      </c>
      <c r="D30" s="19" t="s">
        <v>202</v>
      </c>
      <c r="E30" s="140"/>
      <c r="F30" s="46">
        <f t="shared" si="4"/>
        <v>0</v>
      </c>
      <c r="G30" s="40" t="str">
        <f>IF(_xlfn.XLOOKUP(B30,'POP Limieten'!$B$2:$B$14,'POP Limieten'!$C$2:$C$14,"")="","",IF(E30&gt;_xlfn.XLOOKUP(B30,'POP Limieten'!$B$2:$B$14,'POP Limieten'!$C$2:$C$14,""),1,0))</f>
        <v/>
      </c>
      <c r="H30" s="46"/>
      <c r="I30" s="46"/>
      <c r="J30" s="46"/>
      <c r="K30" s="43"/>
      <c r="L30" s="43"/>
      <c r="M30" s="43"/>
      <c r="N30" s="43"/>
      <c r="O30" s="43"/>
      <c r="P30" s="43"/>
      <c r="Q30" s="43"/>
      <c r="R30" s="43"/>
      <c r="S30" s="43"/>
      <c r="T30" s="43"/>
      <c r="U30" s="43"/>
      <c r="V30" s="43"/>
      <c r="W30" s="43"/>
      <c r="X30" s="43"/>
      <c r="Y30" s="43"/>
      <c r="Z30" s="43"/>
      <c r="AA30" s="43">
        <f>IF(F30&gt;$AA$6,F30,0)</f>
        <v>0</v>
      </c>
      <c r="AB30" s="43"/>
      <c r="AC30" s="43">
        <f>F30</f>
        <v>0</v>
      </c>
      <c r="AD30" s="43"/>
      <c r="AE30" s="43"/>
      <c r="AF30" s="43"/>
      <c r="AG30" s="43">
        <f>F30</f>
        <v>0</v>
      </c>
      <c r="AH30" s="43"/>
      <c r="AI30" s="43"/>
      <c r="AJ30" s="43">
        <f>F30</f>
        <v>0</v>
      </c>
      <c r="AK30" s="43"/>
      <c r="AL30" s="43">
        <f>F30</f>
        <v>0</v>
      </c>
      <c r="AM30" s="43">
        <f>F30</f>
        <v>0</v>
      </c>
      <c r="AN30" s="43"/>
      <c r="AO30" s="43">
        <f>IF(F30&gt;$AO$6,F30,0)</f>
        <v>0</v>
      </c>
      <c r="AP30" s="43">
        <f>F30</f>
        <v>0</v>
      </c>
      <c r="AQ30" s="43">
        <f>F30</f>
        <v>0</v>
      </c>
      <c r="AR30" s="46">
        <f>IF(F30&gt;$AR$6,F30,0)</f>
        <v>0</v>
      </c>
      <c r="AS30" s="43"/>
      <c r="AT30" s="43"/>
      <c r="AU30" s="43">
        <f>IF(F30&gt;$AU$6,F30,0)</f>
        <v>0</v>
      </c>
      <c r="AV30" s="43"/>
      <c r="AW30" s="43"/>
      <c r="AX30" s="43"/>
      <c r="AY30" s="43"/>
    </row>
    <row r="31" spans="1:51" hidden="1">
      <c r="A31" s="47"/>
      <c r="B31" s="18" t="s">
        <v>203</v>
      </c>
      <c r="C31" s="18" t="s">
        <v>204</v>
      </c>
      <c r="D31" s="19" t="s">
        <v>205</v>
      </c>
      <c r="E31" s="140"/>
      <c r="F31" s="46">
        <f t="shared" si="4"/>
        <v>0</v>
      </c>
      <c r="G31" s="40" t="str">
        <f>IF(_xlfn.XLOOKUP(B31,'POP Limieten'!$B$2:$B$14,'POP Limieten'!$C$2:$C$14,"")="","",IF(E31&gt;_xlfn.XLOOKUP(B31,'POP Limieten'!$B$2:$B$14,'POP Limieten'!$C$2:$C$14,""),1,0))</f>
        <v/>
      </c>
      <c r="H31" s="46"/>
      <c r="I31" s="46"/>
      <c r="J31" s="46"/>
      <c r="K31" s="43"/>
      <c r="L31" s="43"/>
      <c r="M31" s="43"/>
      <c r="N31" s="43"/>
      <c r="O31" s="43"/>
      <c r="P31" s="43"/>
      <c r="Q31" s="43"/>
      <c r="R31" s="43"/>
      <c r="S31" s="43"/>
      <c r="T31" s="43"/>
      <c r="U31" s="43"/>
      <c r="V31" s="43"/>
      <c r="W31" s="43"/>
      <c r="X31" s="43"/>
      <c r="Y31" s="43"/>
      <c r="Z31" s="43"/>
      <c r="AA31" s="43"/>
      <c r="AB31" s="43"/>
      <c r="AC31" s="43"/>
      <c r="AD31" s="43"/>
      <c r="AE31" s="43"/>
      <c r="AF31" s="43"/>
      <c r="AG31" s="43"/>
      <c r="AH31" s="43"/>
      <c r="AI31" s="43"/>
      <c r="AJ31" s="43"/>
      <c r="AK31" s="43"/>
      <c r="AL31" s="43"/>
      <c r="AM31" s="43"/>
      <c r="AN31" s="43"/>
      <c r="AO31" s="43"/>
      <c r="AP31" s="43"/>
      <c r="AQ31" s="43"/>
      <c r="AR31" s="43"/>
      <c r="AS31" s="43"/>
      <c r="AT31" s="43"/>
      <c r="AU31" s="43"/>
      <c r="AV31" s="43"/>
      <c r="AW31" s="43"/>
      <c r="AX31" s="43"/>
      <c r="AY31" s="43"/>
    </row>
    <row r="32" spans="1:51" ht="28.5">
      <c r="A32" s="47" t="s">
        <v>206</v>
      </c>
      <c r="B32" s="18" t="s">
        <v>207</v>
      </c>
      <c r="C32" s="83" t="s">
        <v>208</v>
      </c>
      <c r="D32" s="48" t="s">
        <v>209</v>
      </c>
      <c r="E32" s="140"/>
      <c r="F32" s="46">
        <f t="shared" si="4"/>
        <v>0</v>
      </c>
      <c r="G32" s="40" t="str">
        <f>IF(_xlfn.XLOOKUP(B32,'POP Limieten'!$B$2:$B$14,'POP Limieten'!$C$2:$C$14,"")="","",IF(E32&gt;_xlfn.XLOOKUP(B32,'POP Limieten'!$B$2:$B$14,'POP Limieten'!$C$2:$C$14,""),1,0))</f>
        <v/>
      </c>
      <c r="H32" s="46"/>
      <c r="I32" s="46"/>
      <c r="J32" s="46">
        <f>F32</f>
        <v>0</v>
      </c>
      <c r="K32" s="43"/>
      <c r="L32" s="43">
        <f>IF(F32&gt;$L$6,F32,0)</f>
        <v>0</v>
      </c>
      <c r="M32" s="43"/>
      <c r="N32" s="43">
        <f>IF(F32&gt;$N$6,F32,0)</f>
        <v>0</v>
      </c>
      <c r="O32" s="43">
        <f>F32</f>
        <v>0</v>
      </c>
      <c r="P32" s="43"/>
      <c r="Q32" s="43">
        <f>F32</f>
        <v>0</v>
      </c>
      <c r="R32" s="43"/>
      <c r="S32" s="43"/>
      <c r="T32" s="43"/>
      <c r="U32" s="43">
        <f>IF(F32&gt;$U$6,F32,0)</f>
        <v>0</v>
      </c>
      <c r="V32" s="43"/>
      <c r="W32" s="43"/>
      <c r="X32" s="43">
        <f>IF(F32&gt;$X$6,F32,0)</f>
        <v>0</v>
      </c>
      <c r="Y32" s="43">
        <f>IF(F32&gt;$Y$6,F32,0)</f>
        <v>0</v>
      </c>
      <c r="Z32" s="43"/>
      <c r="AA32" s="43">
        <f>IF(F32&gt;$AA$6,F32,0)</f>
        <v>0</v>
      </c>
      <c r="AB32" s="43">
        <f>IF(F32&gt;$AB$6,F32,0)</f>
        <v>0</v>
      </c>
      <c r="AC32" s="43">
        <f>F32</f>
        <v>0</v>
      </c>
      <c r="AD32" s="43"/>
      <c r="AE32" s="43">
        <f>IF(F32&gt;$AE$6,F32,0)</f>
        <v>0</v>
      </c>
      <c r="AF32" s="43"/>
      <c r="AG32" s="43">
        <f>F32</f>
        <v>0</v>
      </c>
      <c r="AH32" s="43">
        <f>F32</f>
        <v>0</v>
      </c>
      <c r="AI32" s="43">
        <f>F32</f>
        <v>0</v>
      </c>
      <c r="AJ32" s="43"/>
      <c r="AK32" s="43"/>
      <c r="AL32" s="43">
        <f>F32</f>
        <v>0</v>
      </c>
      <c r="AM32" s="43">
        <f>F32</f>
        <v>0</v>
      </c>
      <c r="AN32" s="43"/>
      <c r="AO32" s="43">
        <f>IF(F32&gt;$AO$6,F32,0)</f>
        <v>0</v>
      </c>
      <c r="AP32" s="43">
        <f>F32</f>
        <v>0</v>
      </c>
      <c r="AQ32" s="43">
        <f>F32</f>
        <v>0</v>
      </c>
      <c r="AR32" s="46">
        <f>IF(F32&gt;$AR$6,F32,0)</f>
        <v>0</v>
      </c>
      <c r="AS32" s="43"/>
      <c r="AT32" s="43"/>
      <c r="AU32" s="43"/>
      <c r="AV32" s="43"/>
      <c r="AW32" s="43"/>
      <c r="AX32" s="43"/>
      <c r="AY32" s="43"/>
    </row>
    <row r="33" spans="1:51" ht="28.5" hidden="1">
      <c r="A33" s="47"/>
      <c r="B33" s="18" t="s">
        <v>210</v>
      </c>
      <c r="C33" s="83" t="s">
        <v>211</v>
      </c>
      <c r="D33" s="19" t="s">
        <v>212</v>
      </c>
      <c r="E33" s="140"/>
      <c r="F33" s="46">
        <f t="shared" si="4"/>
        <v>0</v>
      </c>
      <c r="G33" s="40" t="str">
        <f>IF(_xlfn.XLOOKUP(B33,'POP Limieten'!$B$2:$B$14,'POP Limieten'!$C$2:$C$14,"")="","",IF(E33&gt;_xlfn.XLOOKUP(B33,'POP Limieten'!$B$2:$B$14,'POP Limieten'!$C$2:$C$14,""),1,0))</f>
        <v/>
      </c>
      <c r="H33" s="46"/>
      <c r="I33" s="46"/>
      <c r="J33" s="46"/>
      <c r="K33" s="43"/>
      <c r="L33" s="43"/>
      <c r="M33" s="43"/>
      <c r="N33" s="43"/>
      <c r="O33" s="43"/>
      <c r="P33" s="43"/>
      <c r="Q33" s="43"/>
      <c r="R33" s="43"/>
      <c r="S33" s="43"/>
      <c r="T33" s="43"/>
      <c r="U33" s="43"/>
      <c r="V33" s="43"/>
      <c r="W33" s="43"/>
      <c r="X33" s="43"/>
      <c r="Y33" s="43"/>
      <c r="Z33" s="43"/>
      <c r="AA33" s="43"/>
      <c r="AB33" s="43"/>
      <c r="AC33" s="43"/>
      <c r="AD33" s="43"/>
      <c r="AE33" s="43"/>
      <c r="AF33" s="43"/>
      <c r="AG33" s="43"/>
      <c r="AH33" s="43"/>
      <c r="AI33" s="43"/>
      <c r="AJ33" s="43"/>
      <c r="AK33" s="43"/>
      <c r="AL33" s="43"/>
      <c r="AM33" s="43"/>
      <c r="AN33" s="43"/>
      <c r="AO33" s="43"/>
      <c r="AP33" s="43"/>
      <c r="AQ33" s="43"/>
      <c r="AR33" s="43"/>
      <c r="AS33" s="43"/>
      <c r="AT33" s="43"/>
      <c r="AU33" s="43"/>
      <c r="AV33" s="43"/>
      <c r="AW33" s="43"/>
      <c r="AX33" s="43"/>
      <c r="AY33" s="43"/>
    </row>
    <row r="34" spans="1:51" ht="28.5" hidden="1">
      <c r="A34" s="47"/>
      <c r="B34" s="18" t="s">
        <v>213</v>
      </c>
      <c r="C34" s="19" t="s">
        <v>214</v>
      </c>
      <c r="D34" s="19" t="s">
        <v>215</v>
      </c>
      <c r="E34" s="140"/>
      <c r="F34" s="46">
        <f t="shared" si="4"/>
        <v>0</v>
      </c>
      <c r="G34" s="40" t="str">
        <f>IF(_xlfn.XLOOKUP(B34,'POP Limieten'!$B$2:$B$14,'POP Limieten'!$C$2:$C$14,"")="","",IF(E34&gt;_xlfn.XLOOKUP(B34,'POP Limieten'!$B$2:$B$14,'POP Limieten'!$C$2:$C$14,""),1,0))</f>
        <v/>
      </c>
      <c r="H34" s="46"/>
      <c r="I34" s="46"/>
      <c r="J34" s="46"/>
      <c r="K34" s="43"/>
      <c r="L34" s="43"/>
      <c r="M34" s="43"/>
      <c r="N34" s="43"/>
      <c r="O34" s="43"/>
      <c r="P34" s="43"/>
      <c r="Q34" s="43"/>
      <c r="R34" s="43"/>
      <c r="S34" s="43"/>
      <c r="T34" s="43"/>
      <c r="U34" s="43"/>
      <c r="V34" s="43"/>
      <c r="W34" s="43"/>
      <c r="X34" s="43"/>
      <c r="Y34" s="43"/>
      <c r="Z34" s="43"/>
      <c r="AA34" s="43"/>
      <c r="AB34" s="43"/>
      <c r="AC34" s="43"/>
      <c r="AD34" s="43"/>
      <c r="AE34" s="43"/>
      <c r="AF34" s="43"/>
      <c r="AG34" s="43"/>
      <c r="AH34" s="43"/>
      <c r="AI34" s="43"/>
      <c r="AJ34" s="43"/>
      <c r="AK34" s="43"/>
      <c r="AL34" s="43"/>
      <c r="AM34" s="43"/>
      <c r="AN34" s="43"/>
      <c r="AO34" s="43"/>
      <c r="AP34" s="43"/>
      <c r="AQ34" s="43"/>
      <c r="AR34" s="43"/>
      <c r="AS34" s="43"/>
      <c r="AT34" s="43"/>
      <c r="AU34" s="43"/>
      <c r="AV34" s="43"/>
      <c r="AW34" s="43"/>
      <c r="AX34" s="43"/>
      <c r="AY34" s="43"/>
    </row>
    <row r="35" spans="1:51" ht="28.5" hidden="1">
      <c r="A35" s="47"/>
      <c r="B35" s="18" t="s">
        <v>216</v>
      </c>
      <c r="C35" s="18" t="s">
        <v>217</v>
      </c>
      <c r="D35" s="19" t="s">
        <v>218</v>
      </c>
      <c r="E35" s="140"/>
      <c r="F35" s="46">
        <f t="shared" si="4"/>
        <v>0</v>
      </c>
      <c r="G35" s="40" t="str">
        <f>IF(_xlfn.XLOOKUP(B35,'POP Limieten'!$B$2:$B$14,'POP Limieten'!$C$2:$C$14,"")="","",IF(E35&gt;_xlfn.XLOOKUP(B35,'POP Limieten'!$B$2:$B$14,'POP Limieten'!$C$2:$C$14,""),1,0))</f>
        <v/>
      </c>
      <c r="H35" s="46"/>
      <c r="I35" s="46"/>
      <c r="J35" s="46"/>
      <c r="K35" s="43"/>
      <c r="L35" s="43"/>
      <c r="M35" s="43"/>
      <c r="N35" s="43"/>
      <c r="O35" s="43"/>
      <c r="P35" s="43"/>
      <c r="Q35" s="43"/>
      <c r="R35" s="43"/>
      <c r="S35" s="43"/>
      <c r="T35" s="43"/>
      <c r="U35" s="43"/>
      <c r="V35" s="43"/>
      <c r="W35" s="43"/>
      <c r="X35" s="43"/>
      <c r="Y35" s="43"/>
      <c r="Z35" s="43"/>
      <c r="AA35" s="43"/>
      <c r="AB35" s="43"/>
      <c r="AC35" s="43"/>
      <c r="AD35" s="43"/>
      <c r="AE35" s="43"/>
      <c r="AF35" s="43"/>
      <c r="AG35" s="43"/>
      <c r="AH35" s="43"/>
      <c r="AI35" s="43"/>
      <c r="AJ35" s="43"/>
      <c r="AK35" s="43"/>
      <c r="AL35" s="43"/>
      <c r="AM35" s="43"/>
      <c r="AN35" s="43"/>
      <c r="AO35" s="43"/>
      <c r="AP35" s="43"/>
      <c r="AQ35" s="43"/>
      <c r="AR35" s="43"/>
      <c r="AS35" s="43"/>
      <c r="AT35" s="43"/>
      <c r="AU35" s="43"/>
      <c r="AV35" s="43"/>
      <c r="AW35" s="43"/>
      <c r="AX35" s="43"/>
      <c r="AY35" s="43"/>
    </row>
    <row r="36" spans="1:51" ht="28.5" hidden="1">
      <c r="A36" s="47"/>
      <c r="B36" s="18" t="s">
        <v>219</v>
      </c>
      <c r="C36" s="83" t="s">
        <v>220</v>
      </c>
      <c r="D36" s="19" t="s">
        <v>218</v>
      </c>
      <c r="E36" s="140"/>
      <c r="F36" s="46">
        <f t="shared" si="4"/>
        <v>0</v>
      </c>
      <c r="G36" s="40" t="str">
        <f>IF(_xlfn.XLOOKUP(B36,'POP Limieten'!$B$2:$B$14,'POP Limieten'!$C$2:$C$14,"")="","",IF(E36&gt;_xlfn.XLOOKUP(B36,'POP Limieten'!$B$2:$B$14,'POP Limieten'!$C$2:$C$14,""),1,0))</f>
        <v/>
      </c>
      <c r="H36" s="46"/>
      <c r="I36" s="46"/>
      <c r="J36" s="46"/>
      <c r="K36" s="43"/>
      <c r="L36" s="43"/>
      <c r="M36" s="43"/>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row>
    <row r="37" spans="1:51" ht="28.5" hidden="1">
      <c r="A37" s="47"/>
      <c r="B37" s="18" t="s">
        <v>221</v>
      </c>
      <c r="C37" s="18" t="s">
        <v>222</v>
      </c>
      <c r="D37" s="19" t="s">
        <v>223</v>
      </c>
      <c r="E37" s="140"/>
      <c r="F37" s="46">
        <f t="shared" si="4"/>
        <v>0</v>
      </c>
      <c r="G37" s="40" t="str">
        <f>IF(_xlfn.XLOOKUP(B37,'POP Limieten'!$B$2:$B$14,'POP Limieten'!$C$2:$C$14,"")="","",IF(E37&gt;_xlfn.XLOOKUP(B37,'POP Limieten'!$B$2:$B$14,'POP Limieten'!$C$2:$C$14,""),1,0))</f>
        <v/>
      </c>
      <c r="H37" s="46"/>
      <c r="I37" s="46"/>
      <c r="J37" s="46"/>
      <c r="K37" s="43"/>
      <c r="L37" s="43"/>
      <c r="M37" s="43"/>
      <c r="N37" s="43"/>
      <c r="O37" s="43"/>
      <c r="P37" s="43"/>
      <c r="Q37" s="43"/>
      <c r="R37" s="43"/>
      <c r="S37" s="43"/>
      <c r="T37" s="43"/>
      <c r="U37" s="43"/>
      <c r="V37" s="43"/>
      <c r="W37" s="43"/>
      <c r="X37" s="43"/>
      <c r="Y37" s="43"/>
      <c r="Z37" s="43"/>
      <c r="AA37" s="43"/>
      <c r="AB37" s="43"/>
      <c r="AC37" s="43"/>
      <c r="AD37" s="43"/>
      <c r="AE37" s="43"/>
      <c r="AF37" s="43"/>
      <c r="AG37" s="43"/>
      <c r="AH37" s="43"/>
      <c r="AI37" s="43"/>
      <c r="AJ37" s="43"/>
      <c r="AK37" s="43"/>
      <c r="AL37" s="43"/>
      <c r="AM37" s="43"/>
      <c r="AN37" s="43"/>
      <c r="AO37" s="43"/>
      <c r="AP37" s="43"/>
      <c r="AQ37" s="43"/>
      <c r="AR37" s="43"/>
      <c r="AS37" s="43"/>
      <c r="AT37" s="43"/>
      <c r="AU37" s="43"/>
      <c r="AV37" s="43"/>
      <c r="AW37" s="43"/>
      <c r="AX37" s="43"/>
      <c r="AY37" s="43"/>
    </row>
    <row r="38" spans="1:51" hidden="1">
      <c r="A38" s="47"/>
      <c r="B38" s="18" t="s">
        <v>224</v>
      </c>
      <c r="C38" s="18" t="s">
        <v>225</v>
      </c>
      <c r="D38" s="79" t="s">
        <v>226</v>
      </c>
      <c r="E38" s="140"/>
      <c r="F38" s="46">
        <f t="shared" si="4"/>
        <v>0</v>
      </c>
      <c r="G38" s="40" t="str">
        <f>IF(_xlfn.XLOOKUP(B38,'POP Limieten'!$B$2:$B$14,'POP Limieten'!$C$2:$C$14,"")="","",IF(E38&gt;_xlfn.XLOOKUP(B38,'POP Limieten'!$B$2:$B$14,'POP Limieten'!$C$2:$C$14,""),1,0))</f>
        <v/>
      </c>
      <c r="H38" s="46"/>
      <c r="I38" s="46"/>
      <c r="J38" s="46"/>
      <c r="K38" s="43"/>
      <c r="L38" s="43"/>
      <c r="M38" s="43"/>
      <c r="N38" s="43"/>
      <c r="O38" s="43"/>
      <c r="P38" s="43"/>
      <c r="Q38" s="43"/>
      <c r="R38" s="43"/>
      <c r="S38" s="43"/>
      <c r="T38" s="43"/>
      <c r="U38" s="43"/>
      <c r="V38" s="43"/>
      <c r="W38" s="43"/>
      <c r="X38" s="43"/>
      <c r="Y38" s="43"/>
      <c r="Z38" s="43"/>
      <c r="AA38" s="43"/>
      <c r="AB38" s="43"/>
      <c r="AC38" s="43"/>
      <c r="AD38" s="43"/>
      <c r="AE38" s="43"/>
      <c r="AF38" s="43"/>
      <c r="AG38" s="43"/>
      <c r="AH38" s="43"/>
      <c r="AI38" s="43"/>
      <c r="AJ38" s="43"/>
      <c r="AK38" s="43"/>
      <c r="AL38" s="43"/>
      <c r="AM38" s="43"/>
      <c r="AN38" s="43"/>
      <c r="AO38" s="43"/>
      <c r="AP38" s="43"/>
      <c r="AQ38" s="43"/>
      <c r="AR38" s="43"/>
      <c r="AS38" s="43"/>
      <c r="AT38" s="43"/>
      <c r="AU38" s="43"/>
      <c r="AV38" s="43"/>
      <c r="AW38" s="43"/>
      <c r="AX38" s="43"/>
      <c r="AY38" s="43"/>
    </row>
    <row r="39" spans="1:51">
      <c r="A39" s="47" t="s">
        <v>227</v>
      </c>
      <c r="B39" s="18" t="s">
        <v>228</v>
      </c>
      <c r="C39" s="18" t="s">
        <v>229</v>
      </c>
      <c r="D39" s="48" t="s">
        <v>230</v>
      </c>
      <c r="E39" s="140"/>
      <c r="F39" s="46">
        <f t="shared" si="4"/>
        <v>0</v>
      </c>
      <c r="G39" s="40" t="str">
        <f>IF(_xlfn.XLOOKUP(B39,'POP Limieten'!$B$2:$B$14,'POP Limieten'!$C$2:$C$14,"")="","",IF(E39&gt;_xlfn.XLOOKUP(B39,'POP Limieten'!$B$2:$B$14,'POP Limieten'!$C$2:$C$14,""),1,0))</f>
        <v/>
      </c>
      <c r="H39" s="46"/>
      <c r="I39" s="46"/>
      <c r="J39" s="46"/>
      <c r="K39" s="43"/>
      <c r="L39" s="43"/>
      <c r="M39" s="43">
        <f>IF(F39&gt;$M$6,F39,0)</f>
        <v>0</v>
      </c>
      <c r="N39" s="43">
        <f>IF(F39&gt;$N$6,F39,0)</f>
        <v>0</v>
      </c>
      <c r="O39" s="43"/>
      <c r="P39" s="43"/>
      <c r="Q39" s="43"/>
      <c r="R39" s="43"/>
      <c r="S39" s="43"/>
      <c r="T39" s="43"/>
      <c r="U39" s="43"/>
      <c r="V39" s="43"/>
      <c r="W39" s="43"/>
      <c r="X39" s="43"/>
      <c r="Y39" s="43"/>
      <c r="Z39" s="43">
        <f>IF(F39&gt;$Z$6,F39,0)</f>
        <v>0</v>
      </c>
      <c r="AA39" s="43">
        <f>IF(F39&gt;$AA$6,F39,0)</f>
        <v>0</v>
      </c>
      <c r="AB39" s="43">
        <f>IF(F39&gt;$AB$6,F39,0)</f>
        <v>0</v>
      </c>
      <c r="AC39" s="43"/>
      <c r="AD39" s="43"/>
      <c r="AE39" s="43"/>
      <c r="AF39" s="43"/>
      <c r="AG39" s="43"/>
      <c r="AH39" s="43"/>
      <c r="AI39" s="43"/>
      <c r="AJ39" s="43"/>
      <c r="AK39" s="43"/>
      <c r="AL39" s="43"/>
      <c r="AM39" s="43"/>
      <c r="AN39" s="43"/>
      <c r="AO39" s="43">
        <f>IF(F39&gt;$AO$6,F39,0)</f>
        <v>0</v>
      </c>
      <c r="AP39" s="43">
        <f>F39</f>
        <v>0</v>
      </c>
      <c r="AQ39" s="43">
        <f>F39</f>
        <v>0</v>
      </c>
      <c r="AR39" s="46">
        <f>IF(F39&gt;$AR$6,F39,0)</f>
        <v>0</v>
      </c>
      <c r="AS39" s="43">
        <f>IF(F39&gt;$AS$6,F39,0)</f>
        <v>0</v>
      </c>
      <c r="AT39" s="43"/>
      <c r="AU39" s="43"/>
      <c r="AV39" s="43"/>
      <c r="AW39" s="43"/>
      <c r="AX39" s="43"/>
      <c r="AY39" s="43"/>
    </row>
    <row r="40" spans="1:51" hidden="1">
      <c r="A40" s="47"/>
      <c r="B40" s="18" t="s">
        <v>231</v>
      </c>
      <c r="C40" s="18" t="s">
        <v>232</v>
      </c>
      <c r="D40" s="19" t="s">
        <v>233</v>
      </c>
      <c r="E40" s="140"/>
      <c r="F40" s="46">
        <f t="shared" si="4"/>
        <v>0</v>
      </c>
      <c r="G40" s="40" t="str">
        <f>IF(_xlfn.XLOOKUP(B40,'POP Limieten'!$B$2:$B$14,'POP Limieten'!$C$2:$C$14,"")="","",IF(E40&gt;_xlfn.XLOOKUP(B40,'POP Limieten'!$B$2:$B$14,'POP Limieten'!$C$2:$C$14,""),1,0))</f>
        <v/>
      </c>
      <c r="H40" s="46"/>
      <c r="I40" s="46"/>
      <c r="J40" s="46"/>
      <c r="K40" s="43"/>
      <c r="L40" s="43"/>
      <c r="M40" s="43"/>
      <c r="N40" s="43"/>
      <c r="O40" s="43"/>
      <c r="P40" s="43"/>
      <c r="Q40" s="43"/>
      <c r="R40" s="43"/>
      <c r="S40" s="43"/>
      <c r="T40" s="43"/>
      <c r="U40" s="43"/>
      <c r="V40" s="43"/>
      <c r="W40" s="43"/>
      <c r="X40" s="43"/>
      <c r="Y40" s="43"/>
      <c r="Z40" s="43"/>
      <c r="AA40" s="43"/>
      <c r="AB40" s="43"/>
      <c r="AC40" s="43"/>
      <c r="AD40" s="43"/>
      <c r="AE40" s="43"/>
      <c r="AF40" s="43"/>
      <c r="AG40" s="43"/>
      <c r="AH40" s="43"/>
      <c r="AI40" s="43"/>
      <c r="AJ40" s="43"/>
      <c r="AK40" s="43"/>
      <c r="AL40" s="43"/>
      <c r="AM40" s="43"/>
      <c r="AN40" s="43"/>
      <c r="AO40" s="43"/>
      <c r="AP40" s="43"/>
      <c r="AQ40" s="43"/>
      <c r="AR40" s="43"/>
      <c r="AS40" s="43"/>
      <c r="AT40" s="43"/>
      <c r="AU40" s="43"/>
      <c r="AV40" s="43"/>
      <c r="AW40" s="43"/>
      <c r="AX40" s="43"/>
      <c r="AY40" s="43"/>
    </row>
    <row r="41" spans="1:51" hidden="1">
      <c r="A41" s="47"/>
      <c r="B41" s="18" t="s">
        <v>234</v>
      </c>
      <c r="C41" s="18" t="s">
        <v>235</v>
      </c>
      <c r="D41" s="19" t="s">
        <v>236</v>
      </c>
      <c r="E41" s="140"/>
      <c r="F41" s="46">
        <f t="shared" si="4"/>
        <v>0</v>
      </c>
      <c r="G41" s="40" t="str">
        <f>IF(_xlfn.XLOOKUP(B41,'POP Limieten'!$B$2:$B$14,'POP Limieten'!$C$2:$C$14,"")="","",IF(E41&gt;_xlfn.XLOOKUP(B41,'POP Limieten'!$B$2:$B$14,'POP Limieten'!$C$2:$C$14,""),1,0))</f>
        <v/>
      </c>
      <c r="H41" s="46"/>
      <c r="I41" s="46"/>
      <c r="J41" s="46"/>
      <c r="K41" s="43"/>
      <c r="L41" s="43"/>
      <c r="M41" s="43"/>
      <c r="N41" s="43"/>
      <c r="O41" s="43"/>
      <c r="P41" s="43"/>
      <c r="Q41" s="43"/>
      <c r="R41" s="43"/>
      <c r="S41" s="43"/>
      <c r="T41" s="43"/>
      <c r="U41" s="43"/>
      <c r="V41" s="43"/>
      <c r="W41" s="43"/>
      <c r="X41" s="43"/>
      <c r="Y41" s="43"/>
      <c r="Z41" s="43"/>
      <c r="AA41" s="43"/>
      <c r="AB41" s="43"/>
      <c r="AC41" s="43"/>
      <c r="AD41" s="43"/>
      <c r="AE41" s="43"/>
      <c r="AF41" s="43"/>
      <c r="AG41" s="43"/>
      <c r="AH41" s="43"/>
      <c r="AI41" s="43"/>
      <c r="AJ41" s="43"/>
      <c r="AK41" s="43"/>
      <c r="AL41" s="43"/>
      <c r="AM41" s="43"/>
      <c r="AN41" s="43"/>
      <c r="AO41" s="43"/>
      <c r="AP41" s="43"/>
      <c r="AQ41" s="43"/>
      <c r="AR41" s="43"/>
      <c r="AS41" s="43"/>
      <c r="AT41" s="43"/>
      <c r="AU41" s="43"/>
      <c r="AV41" s="43"/>
      <c r="AW41" s="43"/>
      <c r="AX41" s="43"/>
      <c r="AY41" s="43"/>
    </row>
    <row r="42" spans="1:51" hidden="1">
      <c r="A42" s="47"/>
      <c r="B42" s="18" t="s">
        <v>237</v>
      </c>
      <c r="C42" s="18" t="s">
        <v>238</v>
      </c>
      <c r="D42" s="19" t="s">
        <v>239</v>
      </c>
      <c r="E42" s="140"/>
      <c r="F42" s="46">
        <f t="shared" si="4"/>
        <v>0</v>
      </c>
      <c r="G42" s="40" t="str">
        <f>IF(_xlfn.XLOOKUP(B42,'POP Limieten'!$B$2:$B$14,'POP Limieten'!$C$2:$C$14,"")="","",IF(E42&gt;_xlfn.XLOOKUP(B42,'POP Limieten'!$B$2:$B$14,'POP Limieten'!$C$2:$C$14,""),1,0))</f>
        <v/>
      </c>
      <c r="H42" s="46"/>
      <c r="I42" s="46"/>
      <c r="J42" s="46"/>
      <c r="K42" s="43"/>
      <c r="L42" s="43"/>
      <c r="M42" s="43"/>
      <c r="N42" s="43"/>
      <c r="O42" s="43"/>
      <c r="P42" s="43"/>
      <c r="Q42" s="43"/>
      <c r="R42" s="43"/>
      <c r="S42" s="43"/>
      <c r="T42" s="43"/>
      <c r="U42" s="43"/>
      <c r="V42" s="43"/>
      <c r="W42" s="43"/>
      <c r="X42" s="43"/>
      <c r="Y42" s="43"/>
      <c r="Z42" s="43"/>
      <c r="AA42" s="43"/>
      <c r="AB42" s="43"/>
      <c r="AC42" s="43"/>
      <c r="AD42" s="43"/>
      <c r="AE42" s="43"/>
      <c r="AF42" s="43"/>
      <c r="AG42" s="43"/>
      <c r="AH42" s="43"/>
      <c r="AI42" s="43"/>
      <c r="AJ42" s="43"/>
      <c r="AK42" s="43"/>
      <c r="AL42" s="43"/>
      <c r="AM42" s="43"/>
      <c r="AN42" s="43"/>
      <c r="AO42" s="43"/>
      <c r="AP42" s="43"/>
      <c r="AQ42" s="43"/>
      <c r="AR42" s="43"/>
      <c r="AS42" s="43"/>
      <c r="AT42" s="43"/>
      <c r="AU42" s="43"/>
      <c r="AV42" s="43"/>
      <c r="AW42" s="43"/>
      <c r="AX42" s="43"/>
      <c r="AY42" s="43"/>
    </row>
    <row r="43" spans="1:51" hidden="1">
      <c r="A43" s="47"/>
      <c r="B43" s="18" t="s">
        <v>240</v>
      </c>
      <c r="C43" s="18" t="s">
        <v>241</v>
      </c>
      <c r="D43" s="79" t="s">
        <v>242</v>
      </c>
      <c r="E43" s="140"/>
      <c r="F43" s="46">
        <f t="shared" si="4"/>
        <v>0</v>
      </c>
      <c r="G43" s="40" t="str">
        <f>IF(_xlfn.XLOOKUP(B43,'POP Limieten'!$B$2:$B$14,'POP Limieten'!$C$2:$C$14,"")="","",IF(E43&gt;_xlfn.XLOOKUP(B43,'POP Limieten'!$B$2:$B$14,'POP Limieten'!$C$2:$C$14,""),1,0))</f>
        <v/>
      </c>
      <c r="H43" s="46"/>
      <c r="I43" s="46"/>
      <c r="J43" s="46"/>
      <c r="K43" s="43"/>
      <c r="L43" s="43"/>
      <c r="M43" s="43"/>
      <c r="N43" s="43"/>
      <c r="O43" s="43"/>
      <c r="P43" s="43"/>
      <c r="Q43" s="43"/>
      <c r="R43" s="43"/>
      <c r="S43" s="43"/>
      <c r="T43" s="43"/>
      <c r="U43" s="43"/>
      <c r="V43" s="43"/>
      <c r="W43" s="43"/>
      <c r="X43" s="43"/>
      <c r="Y43" s="43"/>
      <c r="Z43" s="43"/>
      <c r="AA43" s="43"/>
      <c r="AB43" s="43"/>
      <c r="AC43" s="43"/>
      <c r="AD43" s="43"/>
      <c r="AE43" s="43"/>
      <c r="AF43" s="43"/>
      <c r="AG43" s="43"/>
      <c r="AH43" s="43"/>
      <c r="AI43" s="43"/>
      <c r="AJ43" s="43"/>
      <c r="AK43" s="43"/>
      <c r="AL43" s="43"/>
      <c r="AM43" s="43"/>
      <c r="AN43" s="43"/>
      <c r="AO43" s="43"/>
      <c r="AP43" s="43"/>
      <c r="AQ43" s="43"/>
      <c r="AR43" s="43"/>
      <c r="AS43" s="43"/>
      <c r="AT43" s="43"/>
      <c r="AU43" s="43"/>
      <c r="AV43" s="43"/>
      <c r="AW43" s="43"/>
      <c r="AX43" s="43"/>
      <c r="AY43" s="43"/>
    </row>
    <row r="44" spans="1:51" hidden="1">
      <c r="A44" s="47"/>
      <c r="B44" s="18" t="s">
        <v>243</v>
      </c>
      <c r="C44" s="18" t="s">
        <v>244</v>
      </c>
      <c r="D44" s="19" t="s">
        <v>245</v>
      </c>
      <c r="E44" s="140"/>
      <c r="F44" s="46">
        <f t="shared" si="4"/>
        <v>0</v>
      </c>
      <c r="G44" s="40" t="str">
        <f>IF(_xlfn.XLOOKUP(B44,'POP Limieten'!$B$2:$B$14,'POP Limieten'!$C$2:$C$14,"")="","",IF(E44&gt;_xlfn.XLOOKUP(B44,'POP Limieten'!$B$2:$B$14,'POP Limieten'!$C$2:$C$14,""),1,0))</f>
        <v/>
      </c>
      <c r="H44" s="46"/>
      <c r="I44" s="46"/>
      <c r="J44" s="46"/>
      <c r="K44" s="43"/>
      <c r="L44" s="43"/>
      <c r="M44" s="43"/>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row>
    <row r="45" spans="1:51">
      <c r="A45" s="47" t="s">
        <v>246</v>
      </c>
      <c r="B45" s="18" t="s">
        <v>247</v>
      </c>
      <c r="C45" s="18" t="s">
        <v>248</v>
      </c>
      <c r="D45" s="48" t="s">
        <v>249</v>
      </c>
      <c r="E45" s="140"/>
      <c r="F45" s="46">
        <f t="shared" si="4"/>
        <v>0</v>
      </c>
      <c r="G45" s="40" t="str">
        <f>IF(_xlfn.XLOOKUP(B45,'POP Limieten'!$B$2:$B$14,'POP Limieten'!$C$2:$C$14,"")="","",IF(E45&gt;_xlfn.XLOOKUP(B45,'POP Limieten'!$B$2:$B$14,'POP Limieten'!$C$2:$C$14,""),1,0))</f>
        <v/>
      </c>
      <c r="H45" s="46"/>
      <c r="I45" s="46"/>
      <c r="J45" s="46"/>
      <c r="K45" s="43"/>
      <c r="L45" s="43"/>
      <c r="M45" s="43">
        <f>IF(F45&gt;$M$6,F45,0)</f>
        <v>0</v>
      </c>
      <c r="N45" s="43"/>
      <c r="O45" s="43"/>
      <c r="P45" s="43"/>
      <c r="Q45" s="43"/>
      <c r="R45" s="43"/>
      <c r="S45" s="43"/>
      <c r="T45" s="43"/>
      <c r="U45" s="43"/>
      <c r="V45" s="43"/>
      <c r="W45" s="43"/>
      <c r="X45" s="43"/>
      <c r="Y45" s="43"/>
      <c r="Z45" s="43"/>
      <c r="AA45" s="43">
        <f>IF(F45&gt;$AA$6,F45,0)</f>
        <v>0</v>
      </c>
      <c r="AB45" s="43"/>
      <c r="AC45" s="43"/>
      <c r="AD45" s="43"/>
      <c r="AE45" s="43"/>
      <c r="AF45" s="43"/>
      <c r="AG45" s="43"/>
      <c r="AH45" s="43"/>
      <c r="AI45" s="43"/>
      <c r="AJ45" s="43"/>
      <c r="AK45" s="43"/>
      <c r="AL45" s="43"/>
      <c r="AM45" s="43"/>
      <c r="AN45" s="43"/>
      <c r="AO45" s="43"/>
      <c r="AP45" s="43"/>
      <c r="AQ45" s="43"/>
      <c r="AR45" s="43"/>
      <c r="AS45" s="43"/>
      <c r="AT45" s="43"/>
      <c r="AU45" s="43"/>
      <c r="AV45" s="43"/>
      <c r="AW45" s="43"/>
      <c r="AX45" s="43"/>
      <c r="AY45" s="43"/>
    </row>
    <row r="46" spans="1:51" hidden="1">
      <c r="A46" s="47"/>
      <c r="B46" s="18" t="s">
        <v>250</v>
      </c>
      <c r="C46" s="18" t="s">
        <v>251</v>
      </c>
      <c r="D46" s="79" t="s">
        <v>249</v>
      </c>
      <c r="E46" s="140"/>
      <c r="F46" s="46">
        <f t="shared" si="4"/>
        <v>0</v>
      </c>
      <c r="G46" s="40" t="str">
        <f>IF(_xlfn.XLOOKUP(B46,'POP Limieten'!$B$2:$B$14,'POP Limieten'!$C$2:$C$14,"")="","",IF(E46&gt;_xlfn.XLOOKUP(B46,'POP Limieten'!$B$2:$B$14,'POP Limieten'!$C$2:$C$14,""),1,0))</f>
        <v/>
      </c>
      <c r="H46" s="46"/>
      <c r="I46" s="46"/>
      <c r="J46" s="46"/>
      <c r="K46" s="43"/>
      <c r="L46" s="43"/>
      <c r="M46" s="43"/>
      <c r="N46" s="43"/>
      <c r="O46" s="43"/>
      <c r="P46" s="43"/>
      <c r="Q46" s="43"/>
      <c r="R46" s="43"/>
      <c r="S46" s="43"/>
      <c r="T46" s="43"/>
      <c r="U46" s="43"/>
      <c r="V46" s="43"/>
      <c r="W46" s="43"/>
      <c r="X46" s="43"/>
      <c r="Y46" s="43"/>
      <c r="Z46" s="43"/>
      <c r="AA46" s="43"/>
      <c r="AB46" s="43"/>
      <c r="AC46" s="43"/>
      <c r="AD46" s="43"/>
      <c r="AE46" s="43"/>
      <c r="AF46" s="43"/>
      <c r="AG46" s="43"/>
      <c r="AH46" s="43"/>
      <c r="AI46" s="43"/>
      <c r="AJ46" s="43"/>
      <c r="AK46" s="43"/>
      <c r="AL46" s="43"/>
      <c r="AM46" s="43"/>
      <c r="AN46" s="43"/>
      <c r="AO46" s="43"/>
      <c r="AP46" s="43"/>
      <c r="AQ46" s="43"/>
      <c r="AR46" s="43"/>
      <c r="AS46" s="43"/>
      <c r="AT46" s="43"/>
      <c r="AU46" s="43"/>
      <c r="AV46" s="43"/>
      <c r="AW46" s="43"/>
      <c r="AX46" s="43"/>
      <c r="AY46" s="43"/>
    </row>
    <row r="47" spans="1:51" ht="28.5">
      <c r="A47" s="47" t="s">
        <v>252</v>
      </c>
      <c r="B47" s="18" t="s">
        <v>253</v>
      </c>
      <c r="C47" s="18" t="s">
        <v>254</v>
      </c>
      <c r="D47" s="19" t="s">
        <v>255</v>
      </c>
      <c r="E47" s="140"/>
      <c r="F47" s="46">
        <f t="shared" si="4"/>
        <v>0</v>
      </c>
      <c r="G47" s="40" t="str">
        <f>IF(_xlfn.XLOOKUP(B47,'POP Limieten'!$B$2:$B$14,'POP Limieten'!$C$2:$C$14,"")="","",IF(E47&gt;_xlfn.XLOOKUP(B47,'POP Limieten'!$B$2:$B$14,'POP Limieten'!$C$2:$C$14,""),1,0))</f>
        <v/>
      </c>
      <c r="H47" s="46"/>
      <c r="I47" s="46"/>
      <c r="J47" s="46"/>
      <c r="K47" s="43"/>
      <c r="L47" s="43">
        <f>IF(F47&gt;$L$6,F47,0)</f>
        <v>0</v>
      </c>
      <c r="M47" s="43"/>
      <c r="N47" s="43">
        <f>IF(F47&gt;$N$6,F47,0)</f>
        <v>0</v>
      </c>
      <c r="O47" s="43">
        <f>F47</f>
        <v>0</v>
      </c>
      <c r="P47" s="43"/>
      <c r="Q47" s="43">
        <f>F47</f>
        <v>0</v>
      </c>
      <c r="R47" s="43"/>
      <c r="S47" s="43"/>
      <c r="T47" s="43">
        <f>IF(F47&gt;$T$6,F47,0)</f>
        <v>0</v>
      </c>
      <c r="U47" s="43">
        <f>IF(F47&gt;$U$6,F47,0)</f>
        <v>0</v>
      </c>
      <c r="V47" s="43"/>
      <c r="W47" s="43"/>
      <c r="X47" s="43"/>
      <c r="Y47" s="43"/>
      <c r="Z47" s="43"/>
      <c r="AA47" s="43">
        <f>IF(F47&gt;$AA$6,F47,0)</f>
        <v>0</v>
      </c>
      <c r="AB47" s="43"/>
      <c r="AC47" s="43"/>
      <c r="AD47" s="43"/>
      <c r="AE47" s="43">
        <f>IF(F47&gt;$AE$6,F47,0)</f>
        <v>0</v>
      </c>
      <c r="AF47" s="43"/>
      <c r="AG47" s="43">
        <f>F47</f>
        <v>0</v>
      </c>
      <c r="AH47" s="43">
        <f>F47</f>
        <v>0</v>
      </c>
      <c r="AI47" s="43"/>
      <c r="AJ47" s="43">
        <f>F47</f>
        <v>0</v>
      </c>
      <c r="AK47" s="43"/>
      <c r="AL47" s="43"/>
      <c r="AM47" s="43"/>
      <c r="AN47" s="43"/>
      <c r="AO47" s="43">
        <f>IF(F47&gt;$AO$6,F47,0)</f>
        <v>0</v>
      </c>
      <c r="AP47" s="43">
        <f>F47</f>
        <v>0</v>
      </c>
      <c r="AQ47" s="43">
        <f>F47</f>
        <v>0</v>
      </c>
      <c r="AR47" s="46">
        <f>IF(F47&gt;$AR$6,F47,0)</f>
        <v>0</v>
      </c>
      <c r="AS47" s="43"/>
      <c r="AT47" s="43"/>
      <c r="AU47" s="43"/>
      <c r="AV47" s="43"/>
      <c r="AW47" s="43"/>
      <c r="AX47" s="43"/>
      <c r="AY47" s="43"/>
    </row>
    <row r="48" spans="1:51" hidden="1">
      <c r="A48" s="47"/>
      <c r="B48" s="18" t="s">
        <v>256</v>
      </c>
      <c r="C48" s="18" t="s">
        <v>257</v>
      </c>
      <c r="D48" s="19" t="s">
        <v>258</v>
      </c>
      <c r="E48" s="140"/>
      <c r="F48" s="46">
        <f t="shared" si="4"/>
        <v>0</v>
      </c>
      <c r="G48" s="40" t="str">
        <f>IF(_xlfn.XLOOKUP(B48,'POP Limieten'!$B$2:$B$14,'POP Limieten'!$C$2:$C$14,"")="","",IF(E48&gt;_xlfn.XLOOKUP(B48,'POP Limieten'!$B$2:$B$14,'POP Limieten'!$C$2:$C$14,""),1,0))</f>
        <v/>
      </c>
      <c r="H48" s="46"/>
      <c r="I48" s="46"/>
      <c r="J48" s="46"/>
      <c r="K48" s="43"/>
      <c r="L48" s="43"/>
      <c r="M48" s="43"/>
      <c r="N48" s="43"/>
      <c r="O48" s="43"/>
      <c r="P48" s="43"/>
      <c r="Q48" s="43"/>
      <c r="R48" s="43"/>
      <c r="S48" s="43"/>
      <c r="T48" s="43"/>
      <c r="U48" s="43"/>
      <c r="V48" s="43"/>
      <c r="W48" s="43"/>
      <c r="X48" s="43"/>
      <c r="Y48" s="43"/>
      <c r="Z48" s="43"/>
      <c r="AA48" s="43"/>
      <c r="AB48" s="43"/>
      <c r="AC48" s="43"/>
      <c r="AD48" s="43"/>
      <c r="AE48" s="43"/>
      <c r="AF48" s="43"/>
      <c r="AG48" s="43"/>
      <c r="AH48" s="43"/>
      <c r="AI48" s="43"/>
      <c r="AJ48" s="43"/>
      <c r="AK48" s="43"/>
      <c r="AL48" s="43"/>
      <c r="AM48" s="43"/>
      <c r="AN48" s="43"/>
      <c r="AO48" s="43"/>
      <c r="AP48" s="43"/>
      <c r="AQ48" s="43"/>
      <c r="AR48" s="43"/>
      <c r="AS48" s="43"/>
      <c r="AT48" s="43"/>
      <c r="AU48" s="43"/>
      <c r="AV48" s="43"/>
      <c r="AW48" s="43"/>
      <c r="AX48" s="43"/>
      <c r="AY48" s="43"/>
    </row>
    <row r="49" spans="1:51" hidden="1">
      <c r="A49" s="47"/>
      <c r="B49" s="18" t="s">
        <v>259</v>
      </c>
      <c r="C49" s="18" t="s">
        <v>260</v>
      </c>
      <c r="D49" s="19" t="s">
        <v>261</v>
      </c>
      <c r="E49" s="140"/>
      <c r="F49" s="46">
        <f t="shared" si="4"/>
        <v>0</v>
      </c>
      <c r="G49" s="40" t="str">
        <f>IF(_xlfn.XLOOKUP(B49,'POP Limieten'!$B$2:$B$14,'POP Limieten'!$C$2:$C$14,"")="","",IF(E49&gt;_xlfn.XLOOKUP(B49,'POP Limieten'!$B$2:$B$14,'POP Limieten'!$C$2:$C$14,""),1,0))</f>
        <v/>
      </c>
      <c r="H49" s="46"/>
      <c r="I49" s="46"/>
      <c r="J49" s="46"/>
      <c r="K49" s="43"/>
      <c r="L49" s="43"/>
      <c r="M49" s="43"/>
      <c r="N49" s="43"/>
      <c r="O49" s="43"/>
      <c r="P49" s="43"/>
      <c r="Q49" s="43"/>
      <c r="R49" s="43"/>
      <c r="S49" s="43"/>
      <c r="T49" s="43"/>
      <c r="U49" s="43"/>
      <c r="V49" s="43"/>
      <c r="W49" s="43"/>
      <c r="X49" s="43"/>
      <c r="Y49" s="43"/>
      <c r="Z49" s="43"/>
      <c r="AA49" s="43"/>
      <c r="AB49" s="43"/>
      <c r="AC49" s="43"/>
      <c r="AD49" s="43"/>
      <c r="AE49" s="43"/>
      <c r="AF49" s="43"/>
      <c r="AG49" s="43"/>
      <c r="AH49" s="43"/>
      <c r="AI49" s="43"/>
      <c r="AJ49" s="43"/>
      <c r="AK49" s="43"/>
      <c r="AL49" s="43"/>
      <c r="AM49" s="43"/>
      <c r="AN49" s="43"/>
      <c r="AO49" s="43"/>
      <c r="AP49" s="43"/>
      <c r="AQ49" s="43"/>
      <c r="AR49" s="43"/>
      <c r="AS49" s="43"/>
      <c r="AT49" s="43"/>
      <c r="AU49" s="43"/>
      <c r="AV49" s="43"/>
      <c r="AW49" s="43"/>
      <c r="AX49" s="43"/>
      <c r="AY49" s="43"/>
    </row>
    <row r="50" spans="1:51">
      <c r="A50" s="47" t="s">
        <v>262</v>
      </c>
      <c r="B50" s="18" t="s">
        <v>263</v>
      </c>
      <c r="C50" s="18" t="s">
        <v>264</v>
      </c>
      <c r="D50" s="80" t="s">
        <v>265</v>
      </c>
      <c r="E50" s="140"/>
      <c r="F50" s="46">
        <f t="shared" si="4"/>
        <v>0</v>
      </c>
      <c r="G50" s="40" t="str">
        <f>IF(_xlfn.XLOOKUP(B50,'POP Limieten'!$B$2:$B$14,'POP Limieten'!$C$2:$C$14,"")="","",IF(E50&gt;_xlfn.XLOOKUP(B50,'POP Limieten'!$B$2:$B$14,'POP Limieten'!$C$2:$C$14,""),1,0))</f>
        <v/>
      </c>
      <c r="H50" s="46"/>
      <c r="I50" s="46"/>
      <c r="J50" s="46"/>
      <c r="K50" s="43">
        <f>F50</f>
        <v>0</v>
      </c>
      <c r="L50" s="43">
        <f>IF(F50&gt;$L$6,F50,0)</f>
        <v>0</v>
      </c>
      <c r="M50" s="43"/>
      <c r="N50" s="43"/>
      <c r="O50" s="43"/>
      <c r="P50" s="43"/>
      <c r="Q50" s="43"/>
      <c r="R50" s="43"/>
      <c r="S50" s="43"/>
      <c r="T50" s="43"/>
      <c r="U50" s="43"/>
      <c r="V50" s="43"/>
      <c r="W50" s="43"/>
      <c r="X50" s="43"/>
      <c r="Y50" s="43"/>
      <c r="Z50" s="43"/>
      <c r="AA50" s="43"/>
      <c r="AB50" s="43"/>
      <c r="AC50" s="43"/>
      <c r="AD50" s="43"/>
      <c r="AE50" s="43">
        <f>IF(F50&gt;$AE$6,F50,0)</f>
        <v>0</v>
      </c>
      <c r="AF50" s="43"/>
      <c r="AG50" s="43"/>
      <c r="AH50" s="43"/>
      <c r="AI50" s="43"/>
      <c r="AJ50" s="43"/>
      <c r="AK50" s="43"/>
      <c r="AL50" s="43"/>
      <c r="AM50" s="43"/>
      <c r="AN50" s="43"/>
      <c r="AO50" s="43"/>
      <c r="AP50" s="43"/>
      <c r="AQ50" s="43"/>
      <c r="AR50" s="46"/>
      <c r="AS50" s="43"/>
      <c r="AT50" s="43"/>
      <c r="AU50" s="43"/>
      <c r="AV50" s="43"/>
      <c r="AW50" s="43"/>
      <c r="AX50" s="43"/>
      <c r="AY50" s="43"/>
    </row>
    <row r="51" spans="1:51" hidden="1">
      <c r="A51" s="47"/>
      <c r="B51" s="16" t="s">
        <v>266</v>
      </c>
      <c r="C51" s="18" t="s">
        <v>267</v>
      </c>
      <c r="D51" s="51" t="s">
        <v>268</v>
      </c>
      <c r="E51" s="140"/>
      <c r="F51" s="46">
        <f t="shared" si="4"/>
        <v>0</v>
      </c>
      <c r="G51" s="40" t="str">
        <f>IF(_xlfn.XLOOKUP(B51,'POP Limieten'!$B$2:$B$14,'POP Limieten'!$C$2:$C$14,"")="","",IF(E51&gt;_xlfn.XLOOKUP(B51,'POP Limieten'!$B$2:$B$14,'POP Limieten'!$C$2:$C$14,""),1,0))</f>
        <v/>
      </c>
      <c r="H51" s="46"/>
      <c r="I51" s="46"/>
      <c r="J51" s="46"/>
      <c r="K51" s="43"/>
      <c r="L51" s="43"/>
      <c r="M51" s="43"/>
      <c r="N51" s="43"/>
      <c r="O51" s="43"/>
      <c r="P51" s="43"/>
      <c r="Q51" s="43"/>
      <c r="R51" s="43"/>
      <c r="S51" s="43"/>
      <c r="T51" s="43"/>
      <c r="U51" s="43"/>
      <c r="V51" s="43"/>
      <c r="W51" s="43"/>
      <c r="X51" s="43"/>
      <c r="Y51" s="43"/>
      <c r="Z51" s="43"/>
      <c r="AA51" s="43"/>
      <c r="AB51" s="43"/>
      <c r="AC51" s="43"/>
      <c r="AD51" s="43"/>
      <c r="AE51" s="43"/>
      <c r="AF51" s="43"/>
      <c r="AG51" s="43"/>
      <c r="AH51" s="43"/>
      <c r="AI51" s="43"/>
      <c r="AJ51" s="43"/>
      <c r="AK51" s="43"/>
      <c r="AL51" s="43"/>
      <c r="AM51" s="43"/>
      <c r="AN51" s="43"/>
      <c r="AO51" s="43"/>
      <c r="AP51" s="43"/>
      <c r="AQ51" s="43"/>
      <c r="AR51" s="43"/>
      <c r="AS51" s="43"/>
      <c r="AT51" s="43"/>
      <c r="AU51" s="43"/>
      <c r="AV51" s="43"/>
      <c r="AW51" s="43"/>
      <c r="AX51" s="43"/>
      <c r="AY51" s="43"/>
    </row>
    <row r="52" spans="1:51">
      <c r="A52" s="47" t="s">
        <v>269</v>
      </c>
      <c r="B52" s="16" t="s">
        <v>270</v>
      </c>
      <c r="C52" s="18" t="s">
        <v>271</v>
      </c>
      <c r="D52" s="80" t="s">
        <v>272</v>
      </c>
      <c r="E52" s="140"/>
      <c r="F52" s="46">
        <f t="shared" si="4"/>
        <v>0</v>
      </c>
      <c r="G52" s="40" t="str">
        <f>IF(_xlfn.XLOOKUP(B52,'POP Limieten'!$B$2:$B$14,'POP Limieten'!$C$2:$C$14,"")="","",IF(E52&gt;_xlfn.XLOOKUP(B52,'POP Limieten'!$B$2:$B$14,'POP Limieten'!$C$2:$C$14,""),1,0))</f>
        <v/>
      </c>
      <c r="H52" s="46"/>
      <c r="I52" s="46"/>
      <c r="J52" s="46"/>
      <c r="K52" s="43">
        <f>F52</f>
        <v>0</v>
      </c>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c r="AL52" s="43"/>
      <c r="AM52" s="43"/>
      <c r="AN52" s="43"/>
      <c r="AO52" s="43"/>
      <c r="AP52" s="43"/>
      <c r="AQ52" s="43"/>
      <c r="AR52" s="43"/>
      <c r="AS52" s="43"/>
      <c r="AT52" s="43"/>
      <c r="AU52" s="43"/>
      <c r="AV52" s="43"/>
      <c r="AW52" s="43"/>
      <c r="AX52" s="43"/>
      <c r="AY52" s="43"/>
    </row>
    <row r="53" spans="1:51" hidden="1">
      <c r="A53" s="47"/>
      <c r="B53" s="16" t="s">
        <v>273</v>
      </c>
      <c r="C53" s="18" t="s">
        <v>274</v>
      </c>
      <c r="D53" s="51" t="s">
        <v>268</v>
      </c>
      <c r="E53" s="140"/>
      <c r="F53" s="46">
        <f t="shared" si="4"/>
        <v>0</v>
      </c>
      <c r="G53" s="40" t="str">
        <f>IF(_xlfn.XLOOKUP(B53,'POP Limieten'!$B$2:$B$14,'POP Limieten'!$C$2:$C$14,"")="","",IF(E53&gt;_xlfn.XLOOKUP(B53,'POP Limieten'!$B$2:$B$14,'POP Limieten'!$C$2:$C$14,""),1,0))</f>
        <v/>
      </c>
      <c r="H53" s="46"/>
      <c r="I53" s="46"/>
      <c r="J53" s="46"/>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c r="AL53" s="43"/>
      <c r="AM53" s="43"/>
      <c r="AN53" s="43"/>
      <c r="AO53" s="43"/>
      <c r="AP53" s="43"/>
      <c r="AQ53" s="43"/>
      <c r="AR53" s="43"/>
      <c r="AS53" s="43"/>
      <c r="AT53" s="43"/>
      <c r="AU53" s="43"/>
      <c r="AV53" s="43"/>
      <c r="AW53" s="43"/>
      <c r="AX53" s="43"/>
      <c r="AY53" s="43"/>
    </row>
    <row r="54" spans="1:51">
      <c r="A54" s="47" t="s">
        <v>275</v>
      </c>
      <c r="B54" s="16" t="s">
        <v>276</v>
      </c>
      <c r="C54" s="18" t="s">
        <v>277</v>
      </c>
      <c r="D54" s="81" t="s">
        <v>278</v>
      </c>
      <c r="E54" s="140"/>
      <c r="F54" s="46">
        <f t="shared" si="4"/>
        <v>0</v>
      </c>
      <c r="G54" s="40" t="str">
        <f>IF(_xlfn.XLOOKUP(B54,'POP Limieten'!$B$2:$B$14,'POP Limieten'!$C$2:$C$14,"")="","",IF(E54&gt;_xlfn.XLOOKUP(B54,'POP Limieten'!$B$2:$B$14,'POP Limieten'!$C$2:$C$14,""),1,0))</f>
        <v/>
      </c>
      <c r="H54" s="46"/>
      <c r="I54" s="46"/>
      <c r="J54" s="46"/>
      <c r="K54" s="43"/>
      <c r="L54" s="43"/>
      <c r="M54" s="43">
        <f>IF(F54&gt;$M$6,F54,0)</f>
        <v>0</v>
      </c>
      <c r="N54" s="43"/>
      <c r="O54" s="43"/>
      <c r="P54" s="43">
        <f>F54</f>
        <v>0</v>
      </c>
      <c r="Q54" s="43"/>
      <c r="R54" s="43"/>
      <c r="S54" s="43"/>
      <c r="T54" s="43"/>
      <c r="U54" s="43"/>
      <c r="V54" s="43"/>
      <c r="W54" s="43"/>
      <c r="X54" s="43">
        <f>IF(F54&gt;$X$6,F54,0)</f>
        <v>0</v>
      </c>
      <c r="Y54" s="43"/>
      <c r="Z54" s="43"/>
      <c r="AA54" s="43"/>
      <c r="AB54" s="43"/>
      <c r="AC54" s="43"/>
      <c r="AD54" s="43"/>
      <c r="AE54" s="43"/>
      <c r="AF54" s="43"/>
      <c r="AG54" s="43"/>
      <c r="AH54" s="43"/>
      <c r="AI54" s="43"/>
      <c r="AJ54" s="43"/>
      <c r="AK54" s="43"/>
      <c r="AL54" s="43"/>
      <c r="AM54" s="43"/>
      <c r="AN54" s="43"/>
      <c r="AO54" s="43"/>
      <c r="AP54" s="43"/>
      <c r="AQ54" s="43"/>
      <c r="AR54" s="43"/>
      <c r="AS54" s="43"/>
      <c r="AT54" s="43"/>
      <c r="AU54" s="43"/>
      <c r="AV54" s="43"/>
      <c r="AW54" s="43"/>
      <c r="AX54" s="43"/>
      <c r="AY54" s="43"/>
    </row>
    <row r="55" spans="1:51" hidden="1">
      <c r="A55" s="47"/>
      <c r="B55" s="16" t="s">
        <v>279</v>
      </c>
      <c r="C55" s="18" t="s">
        <v>280</v>
      </c>
      <c r="D55" s="51" t="s">
        <v>278</v>
      </c>
      <c r="E55" s="140"/>
      <c r="F55" s="46">
        <f t="shared" si="4"/>
        <v>0</v>
      </c>
      <c r="G55" s="40" t="str">
        <f>IF(_xlfn.XLOOKUP(B55,'POP Limieten'!$B$2:$B$14,'POP Limieten'!$C$2:$C$14,"")="","",IF(E55&gt;_xlfn.XLOOKUP(B55,'POP Limieten'!$B$2:$B$14,'POP Limieten'!$C$2:$C$14,""),1,0))</f>
        <v/>
      </c>
      <c r="H55" s="46"/>
      <c r="I55" s="46"/>
      <c r="J55" s="46"/>
      <c r="K55" s="43"/>
      <c r="L55" s="43"/>
      <c r="M55" s="43"/>
      <c r="N55" s="43"/>
      <c r="O55" s="43"/>
      <c r="P55" s="43"/>
      <c r="Q55" s="43"/>
      <c r="R55" s="43"/>
      <c r="S55" s="43"/>
      <c r="T55" s="43"/>
      <c r="U55" s="43"/>
      <c r="V55" s="43"/>
      <c r="W55" s="43"/>
      <c r="X55" s="43"/>
      <c r="Y55" s="43"/>
      <c r="Z55" s="43"/>
      <c r="AA55" s="43"/>
      <c r="AB55" s="43"/>
      <c r="AC55" s="43"/>
      <c r="AD55" s="43"/>
      <c r="AE55" s="43"/>
      <c r="AF55" s="43"/>
      <c r="AG55" s="43"/>
      <c r="AH55" s="43"/>
      <c r="AI55" s="43"/>
      <c r="AJ55" s="43"/>
      <c r="AK55" s="43"/>
      <c r="AL55" s="43"/>
      <c r="AM55" s="43"/>
      <c r="AN55" s="43"/>
      <c r="AO55" s="43"/>
      <c r="AP55" s="43"/>
      <c r="AQ55" s="43"/>
      <c r="AR55" s="43"/>
      <c r="AS55" s="43"/>
      <c r="AT55" s="43"/>
      <c r="AU55" s="43"/>
      <c r="AV55" s="43"/>
      <c r="AW55" s="43"/>
      <c r="AX55" s="43"/>
      <c r="AY55" s="43"/>
    </row>
    <row r="56" spans="1:51">
      <c r="A56" s="47" t="s">
        <v>281</v>
      </c>
      <c r="B56" s="18" t="s">
        <v>282</v>
      </c>
      <c r="C56" s="18" t="s">
        <v>283</v>
      </c>
      <c r="D56" s="19" t="s">
        <v>284</v>
      </c>
      <c r="E56" s="140"/>
      <c r="F56" s="46">
        <f t="shared" si="4"/>
        <v>0</v>
      </c>
      <c r="G56" s="40" t="str">
        <f>IF(_xlfn.XLOOKUP(B56,'POP Limieten'!$B$2:$B$14,'POP Limieten'!$C$2:$C$14,"")="","",IF(E56&gt;_xlfn.XLOOKUP(B56,'POP Limieten'!$B$2:$B$14,'POP Limieten'!$C$2:$C$14,""),1,0))</f>
        <v/>
      </c>
      <c r="H56" s="46"/>
      <c r="I56" s="46"/>
      <c r="J56" s="46"/>
      <c r="K56" s="43"/>
      <c r="L56" s="43"/>
      <c r="M56" s="43"/>
      <c r="N56" s="43"/>
      <c r="O56" s="43"/>
      <c r="P56" s="43">
        <f>F56</f>
        <v>0</v>
      </c>
      <c r="Q56" s="43"/>
      <c r="R56" s="43"/>
      <c r="S56" s="35"/>
      <c r="T56" s="35"/>
      <c r="U56" s="35"/>
      <c r="V56" s="35"/>
      <c r="W56" s="35"/>
      <c r="X56" s="35"/>
      <c r="Y56" s="35"/>
      <c r="Z56" s="43">
        <f>IF(F56&gt;$Z$6,F56,0)</f>
        <v>0</v>
      </c>
      <c r="AA56" s="43">
        <f>IF(F56&gt;$AA$6,F56,0)</f>
        <v>0</v>
      </c>
      <c r="AB56" s="43"/>
      <c r="AC56" s="43"/>
      <c r="AD56" s="43">
        <f>F56</f>
        <v>0</v>
      </c>
      <c r="AE56" s="43"/>
      <c r="AF56" s="43"/>
      <c r="AG56" s="43">
        <f>F56</f>
        <v>0</v>
      </c>
      <c r="AH56" s="43"/>
      <c r="AI56" s="43"/>
      <c r="AJ56" s="43"/>
      <c r="AK56" s="43"/>
      <c r="AL56" s="43"/>
      <c r="AM56" s="43"/>
      <c r="AN56" s="43"/>
      <c r="AO56" s="43">
        <f>IF(F56&gt;$AO$6,F56,0)</f>
        <v>0</v>
      </c>
      <c r="AP56" s="43">
        <f>F56</f>
        <v>0</v>
      </c>
      <c r="AQ56" s="43">
        <f>F56</f>
        <v>0</v>
      </c>
      <c r="AR56" s="46">
        <f>IF(F56&gt;$AR$6,F56,0)</f>
        <v>0</v>
      </c>
      <c r="AS56" s="43"/>
      <c r="AT56" s="43"/>
      <c r="AU56" s="43"/>
      <c r="AV56" s="43"/>
      <c r="AW56" s="43"/>
      <c r="AX56" s="43"/>
      <c r="AY56" s="43"/>
    </row>
    <row r="57" spans="1:51" hidden="1">
      <c r="A57" s="47"/>
      <c r="B57" s="18" t="s">
        <v>285</v>
      </c>
      <c r="C57" s="18" t="s">
        <v>286</v>
      </c>
      <c r="D57" s="19" t="s">
        <v>287</v>
      </c>
      <c r="E57" s="140"/>
      <c r="F57" s="46">
        <f t="shared" si="4"/>
        <v>0</v>
      </c>
      <c r="G57" s="40" t="str">
        <f>IF(_xlfn.XLOOKUP(B57,'POP Limieten'!$B$2:$B$14,'POP Limieten'!$C$2:$C$14,"")="","",IF(E57&gt;_xlfn.XLOOKUP(B57,'POP Limieten'!$B$2:$B$14,'POP Limieten'!$C$2:$C$14,""),1,0))</f>
        <v/>
      </c>
      <c r="H57" s="46"/>
      <c r="I57" s="46"/>
      <c r="J57" s="46"/>
      <c r="K57" s="43"/>
      <c r="L57" s="43"/>
      <c r="M57" s="43"/>
      <c r="N57" s="43"/>
      <c r="O57" s="43"/>
      <c r="P57" s="43"/>
      <c r="Q57" s="43"/>
      <c r="R57" s="43"/>
      <c r="S57" s="35"/>
      <c r="T57" s="35"/>
      <c r="U57" s="35"/>
      <c r="V57" s="35"/>
      <c r="W57" s="35"/>
      <c r="X57" s="35"/>
      <c r="Y57" s="35"/>
      <c r="Z57" s="43"/>
      <c r="AA57" s="43"/>
      <c r="AB57" s="43"/>
      <c r="AC57" s="43"/>
      <c r="AD57" s="43"/>
      <c r="AE57" s="43"/>
      <c r="AF57" s="43"/>
      <c r="AG57" s="43"/>
      <c r="AH57" s="43"/>
      <c r="AI57" s="43"/>
      <c r="AJ57" s="43"/>
      <c r="AK57" s="43"/>
      <c r="AL57" s="43"/>
      <c r="AM57" s="43"/>
      <c r="AN57" s="43"/>
      <c r="AO57" s="43"/>
      <c r="AP57" s="43"/>
      <c r="AQ57" s="43"/>
      <c r="AR57" s="43"/>
      <c r="AS57" s="43"/>
      <c r="AT57" s="43"/>
      <c r="AU57" s="43"/>
      <c r="AV57" s="43"/>
      <c r="AW57" s="43"/>
      <c r="AX57" s="43"/>
      <c r="AY57" s="43"/>
    </row>
    <row r="58" spans="1:51" hidden="1">
      <c r="A58" s="47"/>
      <c r="B58" s="18" t="s">
        <v>288</v>
      </c>
      <c r="C58" s="18" t="s">
        <v>289</v>
      </c>
      <c r="D58" s="79" t="s">
        <v>290</v>
      </c>
      <c r="E58" s="140"/>
      <c r="F58" s="46">
        <f t="shared" si="4"/>
        <v>0</v>
      </c>
      <c r="G58" s="40" t="str">
        <f>IF(_xlfn.XLOOKUP(B58,'POP Limieten'!$B$2:$B$14,'POP Limieten'!$C$2:$C$14,"")="","",IF(E58&gt;_xlfn.XLOOKUP(B58,'POP Limieten'!$B$2:$B$14,'POP Limieten'!$C$2:$C$14,""),1,0))</f>
        <v/>
      </c>
      <c r="H58" s="46"/>
      <c r="I58" s="46"/>
      <c r="J58" s="46"/>
      <c r="K58" s="43"/>
      <c r="L58" s="43"/>
      <c r="M58" s="43"/>
      <c r="N58" s="43"/>
      <c r="O58" s="43"/>
      <c r="P58" s="43"/>
      <c r="Q58" s="43"/>
      <c r="R58" s="43"/>
      <c r="S58" s="35"/>
      <c r="T58" s="35"/>
      <c r="U58" s="35"/>
      <c r="V58" s="35"/>
      <c r="W58" s="35"/>
      <c r="X58" s="35"/>
      <c r="Y58" s="35"/>
      <c r="Z58" s="43"/>
      <c r="AA58" s="43"/>
      <c r="AB58" s="43"/>
      <c r="AC58" s="43"/>
      <c r="AD58" s="43"/>
      <c r="AE58" s="43"/>
      <c r="AF58" s="43"/>
      <c r="AG58" s="43"/>
      <c r="AH58" s="43"/>
      <c r="AI58" s="43"/>
      <c r="AJ58" s="43"/>
      <c r="AK58" s="43"/>
      <c r="AL58" s="43"/>
      <c r="AM58" s="43"/>
      <c r="AN58" s="43"/>
      <c r="AO58" s="43"/>
      <c r="AP58" s="43"/>
      <c r="AQ58" s="43"/>
      <c r="AR58" s="43"/>
      <c r="AS58" s="43"/>
      <c r="AT58" s="43"/>
      <c r="AU58" s="43"/>
      <c r="AV58" s="43"/>
      <c r="AW58" s="43"/>
      <c r="AX58" s="43"/>
      <c r="AY58" s="43"/>
    </row>
    <row r="59" spans="1:51">
      <c r="A59" s="47" t="s">
        <v>291</v>
      </c>
      <c r="B59" s="18" t="s">
        <v>292</v>
      </c>
      <c r="C59" s="18" t="s">
        <v>293</v>
      </c>
      <c r="D59" s="19" t="s">
        <v>294</v>
      </c>
      <c r="E59" s="140"/>
      <c r="F59" s="46">
        <f t="shared" si="4"/>
        <v>0</v>
      </c>
      <c r="G59" s="40" t="str">
        <f>IF(_xlfn.XLOOKUP(B59,'POP Limieten'!$B$2:$B$14,'POP Limieten'!$C$2:$C$14,"")="","",IF(E59&gt;_xlfn.XLOOKUP(B59,'POP Limieten'!$B$2:$B$14,'POP Limieten'!$C$2:$C$14,""),1,0))</f>
        <v/>
      </c>
      <c r="H59" s="46"/>
      <c r="I59" s="46"/>
      <c r="J59" s="46"/>
      <c r="K59" s="43">
        <f>F59</f>
        <v>0</v>
      </c>
      <c r="L59" s="43">
        <f>IF(F59&gt;$L$6,F59,0)</f>
        <v>0</v>
      </c>
      <c r="M59" s="43"/>
      <c r="N59" s="43"/>
      <c r="O59" s="43"/>
      <c r="P59" s="43">
        <f>F59</f>
        <v>0</v>
      </c>
      <c r="Q59" s="43"/>
      <c r="R59" s="43"/>
      <c r="S59" s="35"/>
      <c r="T59" s="35"/>
      <c r="U59" s="35"/>
      <c r="V59" s="35"/>
      <c r="W59" s="35"/>
      <c r="X59" s="35"/>
      <c r="Y59" s="35"/>
      <c r="Z59" s="43"/>
      <c r="AA59" s="43"/>
      <c r="AB59" s="43"/>
      <c r="AC59" s="43"/>
      <c r="AD59" s="43"/>
      <c r="AE59" s="43">
        <f>IF(F59&gt;$AE$6,F59,0)</f>
        <v>0</v>
      </c>
      <c r="AF59" s="43"/>
      <c r="AG59" s="43"/>
      <c r="AH59" s="43">
        <f>F59</f>
        <v>0</v>
      </c>
      <c r="AI59" s="43"/>
      <c r="AJ59" s="43"/>
      <c r="AK59" s="43"/>
      <c r="AL59" s="43"/>
      <c r="AM59" s="43"/>
      <c r="AN59" s="43"/>
      <c r="AO59" s="43"/>
      <c r="AP59" s="43"/>
      <c r="AQ59" s="43"/>
      <c r="AR59" s="43"/>
      <c r="AS59" s="43"/>
      <c r="AT59" s="43"/>
      <c r="AU59" s="43"/>
      <c r="AV59" s="43"/>
      <c r="AW59" s="43"/>
      <c r="AX59" s="43"/>
      <c r="AY59" s="43"/>
    </row>
    <row r="60" spans="1:51" hidden="1">
      <c r="A60" s="47"/>
      <c r="B60" s="18" t="s">
        <v>295</v>
      </c>
      <c r="C60" s="18" t="s">
        <v>296</v>
      </c>
      <c r="D60" s="79" t="s">
        <v>297</v>
      </c>
      <c r="E60" s="140"/>
      <c r="F60" s="46">
        <f t="shared" si="4"/>
        <v>0</v>
      </c>
      <c r="G60" s="40" t="str">
        <f>IF(_xlfn.XLOOKUP(B60,'POP Limieten'!$B$2:$B$14,'POP Limieten'!$C$2:$C$14,"")="","",IF(E60&gt;_xlfn.XLOOKUP(B60,'POP Limieten'!$B$2:$B$14,'POP Limieten'!$C$2:$C$14,""),1,0))</f>
        <v/>
      </c>
      <c r="H60" s="46"/>
      <c r="I60" s="46"/>
      <c r="J60" s="46"/>
      <c r="K60" s="43"/>
      <c r="L60" s="43"/>
      <c r="M60" s="43"/>
      <c r="N60" s="43"/>
      <c r="O60" s="43"/>
      <c r="P60" s="43"/>
      <c r="Q60" s="43"/>
      <c r="R60" s="43"/>
      <c r="S60" s="43"/>
      <c r="T60" s="43"/>
      <c r="U60" s="43"/>
      <c r="V60" s="43"/>
      <c r="W60" s="43"/>
      <c r="X60" s="43"/>
      <c r="Y60" s="43"/>
      <c r="Z60" s="43"/>
      <c r="AA60" s="43"/>
      <c r="AB60" s="43"/>
      <c r="AC60" s="43"/>
      <c r="AD60" s="43"/>
      <c r="AE60" s="43"/>
      <c r="AF60" s="43"/>
      <c r="AG60" s="43"/>
      <c r="AH60" s="43"/>
      <c r="AI60" s="43"/>
      <c r="AJ60" s="43"/>
      <c r="AK60" s="43"/>
      <c r="AL60" s="43"/>
      <c r="AM60" s="43"/>
      <c r="AN60" s="43"/>
      <c r="AO60" s="43"/>
      <c r="AP60" s="43"/>
      <c r="AQ60" s="43"/>
      <c r="AR60" s="43"/>
      <c r="AS60" s="43"/>
      <c r="AT60" s="43"/>
      <c r="AU60" s="43"/>
      <c r="AV60" s="43"/>
      <c r="AW60" s="43"/>
      <c r="AX60" s="43"/>
      <c r="AY60" s="43"/>
    </row>
    <row r="61" spans="1:51" hidden="1">
      <c r="A61" s="47"/>
      <c r="B61" s="18" t="s">
        <v>298</v>
      </c>
      <c r="C61" s="18" t="s">
        <v>299</v>
      </c>
      <c r="D61" s="51" t="s">
        <v>268</v>
      </c>
      <c r="E61" s="140"/>
      <c r="F61" s="46">
        <f t="shared" si="4"/>
        <v>0</v>
      </c>
      <c r="G61" s="40" t="str">
        <f>IF(_xlfn.XLOOKUP(B61,'POP Limieten'!$B$2:$B$14,'POP Limieten'!$C$2:$C$14,"")="","",IF(E61&gt;_xlfn.XLOOKUP(B61,'POP Limieten'!$B$2:$B$14,'POP Limieten'!$C$2:$C$14,""),1,0))</f>
        <v/>
      </c>
      <c r="H61" s="46"/>
      <c r="I61" s="46"/>
      <c r="J61" s="46"/>
      <c r="K61" s="43"/>
      <c r="L61" s="43"/>
      <c r="M61" s="43"/>
      <c r="N61" s="43"/>
      <c r="O61" s="43"/>
      <c r="P61" s="43"/>
      <c r="Q61" s="43"/>
      <c r="R61" s="43"/>
      <c r="S61" s="43"/>
      <c r="T61" s="43"/>
      <c r="U61" s="43"/>
      <c r="V61" s="43"/>
      <c r="W61" s="43"/>
      <c r="X61" s="43"/>
      <c r="Y61" s="43"/>
      <c r="Z61" s="43"/>
      <c r="AA61" s="43"/>
      <c r="AB61" s="43"/>
      <c r="AC61" s="43"/>
      <c r="AD61" s="43"/>
      <c r="AE61" s="43"/>
      <c r="AF61" s="43"/>
      <c r="AG61" s="43"/>
      <c r="AH61" s="43"/>
      <c r="AI61" s="43"/>
      <c r="AJ61" s="43"/>
      <c r="AK61" s="43"/>
      <c r="AL61" s="43"/>
      <c r="AM61" s="43"/>
      <c r="AN61" s="43"/>
      <c r="AO61" s="43"/>
      <c r="AP61" s="43"/>
      <c r="AQ61" s="43"/>
      <c r="AR61" s="43"/>
      <c r="AS61" s="43"/>
      <c r="AT61" s="43"/>
      <c r="AU61" s="43"/>
      <c r="AV61" s="43"/>
      <c r="AW61" s="43"/>
      <c r="AX61" s="43"/>
      <c r="AY61" s="43"/>
    </row>
    <row r="62" spans="1:51" ht="28.5">
      <c r="A62" s="47" t="s">
        <v>300</v>
      </c>
      <c r="B62" s="18" t="s">
        <v>301</v>
      </c>
      <c r="C62" s="18" t="s">
        <v>302</v>
      </c>
      <c r="D62" s="19" t="s">
        <v>303</v>
      </c>
      <c r="E62" s="140"/>
      <c r="F62" s="46">
        <f t="shared" si="4"/>
        <v>0</v>
      </c>
      <c r="G62" s="40" t="str">
        <f>IF(_xlfn.XLOOKUP(B62,'POP Limieten'!$B$2:$B$14,'POP Limieten'!$C$2:$C$14,"")="","",IF(E62&gt;_xlfn.XLOOKUP(B62,'POP Limieten'!$B$2:$B$14,'POP Limieten'!$C$2:$C$14,""),1,0))</f>
        <v/>
      </c>
      <c r="H62" s="46"/>
      <c r="I62" s="46"/>
      <c r="J62" s="46"/>
      <c r="K62" s="43"/>
      <c r="L62" s="43"/>
      <c r="M62" s="43"/>
      <c r="N62" s="43">
        <f>IF(F62&gt;$N$6,F62,0)</f>
        <v>0</v>
      </c>
      <c r="O62" s="43">
        <f>F62</f>
        <v>0</v>
      </c>
      <c r="P62" s="43"/>
      <c r="Q62" s="43"/>
      <c r="R62" s="43"/>
      <c r="S62" s="43"/>
      <c r="T62" s="43"/>
      <c r="U62" s="43"/>
      <c r="V62" s="43"/>
      <c r="W62" s="43">
        <f>IF(F62&gt;$W$6,F62,0)</f>
        <v>0</v>
      </c>
      <c r="X62" s="43">
        <f>IF(F62&gt;$X$6,F62,0)</f>
        <v>0</v>
      </c>
      <c r="Y62" s="43"/>
      <c r="Z62" s="43"/>
      <c r="AA62" s="43"/>
      <c r="AB62" s="43"/>
      <c r="AC62" s="43">
        <f>F62</f>
        <v>0</v>
      </c>
      <c r="AD62" s="43">
        <f>F62</f>
        <v>0</v>
      </c>
      <c r="AE62" s="43"/>
      <c r="AF62" s="43"/>
      <c r="AG62" s="43">
        <f>F62</f>
        <v>0</v>
      </c>
      <c r="AH62" s="43"/>
      <c r="AI62" s="43"/>
      <c r="AJ62" s="43">
        <f>F62</f>
        <v>0</v>
      </c>
      <c r="AK62" s="43"/>
      <c r="AL62" s="43">
        <f>F62</f>
        <v>0</v>
      </c>
      <c r="AM62" s="43">
        <f>F62</f>
        <v>0</v>
      </c>
      <c r="AN62" s="43"/>
      <c r="AO62" s="43">
        <f>IF(F62&gt;$AO$6,F62,0)</f>
        <v>0</v>
      </c>
      <c r="AP62" s="43">
        <f>F62</f>
        <v>0</v>
      </c>
      <c r="AQ62" s="43">
        <f>F62</f>
        <v>0</v>
      </c>
      <c r="AR62" s="46">
        <f>IF(F62&gt;$AR$6,F62,0)</f>
        <v>0</v>
      </c>
      <c r="AS62" s="43"/>
      <c r="AT62" s="43">
        <f>IF(F62&gt;$AT$6,F62,0)</f>
        <v>0</v>
      </c>
      <c r="AU62" s="43">
        <f>IF(F62&gt;$AU$6,F62,0)</f>
        <v>0</v>
      </c>
      <c r="AV62" s="43"/>
      <c r="AW62" s="43"/>
      <c r="AX62" s="43"/>
      <c r="AY62" s="43"/>
    </row>
    <row r="63" spans="1:51" hidden="1">
      <c r="A63" s="47"/>
      <c r="B63" s="18" t="s">
        <v>304</v>
      </c>
      <c r="C63" s="18" t="s">
        <v>305</v>
      </c>
      <c r="D63" s="19" t="s">
        <v>306</v>
      </c>
      <c r="E63" s="140"/>
      <c r="F63" s="46">
        <f t="shared" si="4"/>
        <v>0</v>
      </c>
      <c r="G63" s="40" t="str">
        <f>IF(_xlfn.XLOOKUP(B63,'POP Limieten'!$B$2:$B$14,'POP Limieten'!$C$2:$C$14,"")="","",IF(E63&gt;_xlfn.XLOOKUP(B63,'POP Limieten'!$B$2:$B$14,'POP Limieten'!$C$2:$C$14,""),1,0))</f>
        <v/>
      </c>
      <c r="H63" s="46"/>
      <c r="I63" s="46"/>
      <c r="J63" s="46"/>
      <c r="K63" s="43"/>
      <c r="L63" s="43"/>
      <c r="M63" s="43"/>
      <c r="N63" s="43"/>
      <c r="O63" s="43"/>
      <c r="P63" s="43"/>
      <c r="Q63" s="43"/>
      <c r="R63" s="43"/>
      <c r="S63" s="43"/>
      <c r="T63" s="43"/>
      <c r="U63" s="43"/>
      <c r="V63" s="43"/>
      <c r="W63" s="43"/>
      <c r="X63" s="43"/>
      <c r="Y63" s="43"/>
      <c r="Z63" s="43"/>
      <c r="AA63" s="43"/>
      <c r="AB63" s="43"/>
      <c r="AC63" s="43"/>
      <c r="AD63" s="43"/>
      <c r="AE63" s="43"/>
      <c r="AF63" s="43"/>
      <c r="AG63" s="43"/>
      <c r="AH63" s="43"/>
      <c r="AI63" s="43"/>
      <c r="AJ63" s="43"/>
      <c r="AK63" s="43"/>
      <c r="AL63" s="43"/>
      <c r="AM63" s="43"/>
      <c r="AN63" s="43"/>
      <c r="AO63" s="43"/>
      <c r="AP63" s="43"/>
      <c r="AQ63" s="43"/>
      <c r="AR63" s="43"/>
      <c r="AS63" s="43"/>
      <c r="AT63" s="43"/>
      <c r="AU63" s="43"/>
      <c r="AV63" s="43"/>
      <c r="AW63" s="43"/>
      <c r="AX63" s="43"/>
      <c r="AY63" s="43"/>
    </row>
    <row r="64" spans="1:51" hidden="1">
      <c r="A64" s="89"/>
      <c r="B64" s="19" t="s">
        <v>307</v>
      </c>
      <c r="C64" s="18" t="s">
        <v>308</v>
      </c>
      <c r="D64" s="19" t="s">
        <v>309</v>
      </c>
      <c r="E64" s="140"/>
      <c r="F64" s="46">
        <f t="shared" si="4"/>
        <v>0</v>
      </c>
      <c r="G64" s="40" t="str">
        <f>IF(_xlfn.XLOOKUP(B64,'POP Limieten'!$B$2:$B$14,'POP Limieten'!$C$2:$C$14,"")="","",IF(E64&gt;_xlfn.XLOOKUP(B64,'POP Limieten'!$B$2:$B$14,'POP Limieten'!$C$2:$C$14,""),1,0))</f>
        <v/>
      </c>
      <c r="H64" s="46"/>
      <c r="I64" s="46"/>
      <c r="J64" s="46"/>
      <c r="K64" s="43"/>
      <c r="L64" s="43"/>
      <c r="M64" s="43"/>
      <c r="N64" s="43"/>
      <c r="O64" s="43"/>
      <c r="P64" s="43"/>
      <c r="Q64" s="43"/>
      <c r="R64" s="43"/>
      <c r="S64" s="43"/>
      <c r="T64" s="43"/>
      <c r="U64" s="43"/>
      <c r="V64" s="43"/>
      <c r="W64" s="43"/>
      <c r="X64" s="43"/>
      <c r="Y64" s="43"/>
      <c r="Z64" s="43"/>
      <c r="AA64" s="43"/>
      <c r="AB64" s="43"/>
      <c r="AC64" s="43"/>
      <c r="AD64" s="43"/>
      <c r="AE64" s="43"/>
      <c r="AF64" s="43"/>
      <c r="AG64" s="43"/>
      <c r="AH64" s="43"/>
      <c r="AI64" s="43"/>
      <c r="AJ64" s="43"/>
      <c r="AK64" s="43"/>
      <c r="AL64" s="43"/>
      <c r="AM64" s="43"/>
      <c r="AN64" s="43"/>
      <c r="AO64" s="43"/>
      <c r="AP64" s="43"/>
      <c r="AQ64" s="43"/>
      <c r="AR64" s="43"/>
      <c r="AS64" s="43"/>
      <c r="AT64" s="43"/>
      <c r="AU64" s="43"/>
      <c r="AV64" s="43"/>
      <c r="AW64" s="43"/>
      <c r="AX64" s="43"/>
      <c r="AY64" s="43"/>
    </row>
    <row r="65" spans="1:51" ht="14.45" hidden="1" customHeight="1">
      <c r="A65" s="89"/>
      <c r="B65" s="19" t="s">
        <v>310</v>
      </c>
      <c r="C65" s="18" t="s">
        <v>311</v>
      </c>
      <c r="D65" s="19" t="s">
        <v>312</v>
      </c>
      <c r="E65" s="140"/>
      <c r="F65" s="46">
        <f t="shared" si="4"/>
        <v>0</v>
      </c>
      <c r="G65" s="40" t="str">
        <f>IF(_xlfn.XLOOKUP(B65,'POP Limieten'!$B$2:$B$14,'POP Limieten'!$C$2:$C$14,"")="","",IF(E65&gt;_xlfn.XLOOKUP(B65,'POP Limieten'!$B$2:$B$14,'POP Limieten'!$C$2:$C$14,""),1,0))</f>
        <v/>
      </c>
      <c r="H65" s="46"/>
      <c r="I65" s="46"/>
      <c r="J65" s="46"/>
      <c r="K65" s="43"/>
      <c r="L65" s="43"/>
      <c r="M65" s="43"/>
      <c r="N65" s="43"/>
      <c r="O65" s="43"/>
      <c r="P65" s="43"/>
      <c r="Q65" s="43"/>
      <c r="R65" s="43"/>
      <c r="S65" s="43"/>
      <c r="T65" s="43"/>
      <c r="U65" s="43"/>
      <c r="V65" s="43"/>
      <c r="W65" s="43"/>
      <c r="X65" s="43"/>
      <c r="Y65" s="43"/>
      <c r="Z65" s="43"/>
      <c r="AA65" s="43"/>
      <c r="AB65" s="43"/>
      <c r="AC65" s="43"/>
      <c r="AD65" s="43"/>
      <c r="AE65" s="43"/>
      <c r="AF65" s="43"/>
      <c r="AG65" s="43"/>
      <c r="AH65" s="43"/>
      <c r="AI65" s="43"/>
      <c r="AJ65" s="43"/>
      <c r="AK65" s="43"/>
      <c r="AL65" s="43"/>
      <c r="AM65" s="43"/>
      <c r="AN65" s="43"/>
      <c r="AO65" s="43"/>
      <c r="AP65" s="43"/>
      <c r="AQ65" s="43"/>
      <c r="AR65" s="43"/>
      <c r="AS65" s="43"/>
      <c r="AT65" s="43"/>
      <c r="AU65" s="43"/>
      <c r="AV65" s="43"/>
      <c r="AW65" s="43"/>
      <c r="AX65" s="43"/>
      <c r="AY65" s="43"/>
    </row>
    <row r="66" spans="1:51" ht="14.45" customHeight="1">
      <c r="A66" s="90" t="s">
        <v>313</v>
      </c>
      <c r="B66" s="19" t="s">
        <v>314</v>
      </c>
      <c r="C66" s="18" t="s">
        <v>315</v>
      </c>
      <c r="D66" s="79" t="s">
        <v>316</v>
      </c>
      <c r="E66" s="140"/>
      <c r="F66" s="46">
        <f t="shared" si="4"/>
        <v>0</v>
      </c>
      <c r="G66" s="40" t="str">
        <f>IF(_xlfn.XLOOKUP(B66,'POP Limieten'!$B$2:$B$14,'POP Limieten'!$C$2:$C$14,"")="","",IF(E66&gt;_xlfn.XLOOKUP(B66,'POP Limieten'!$B$2:$B$14,'POP Limieten'!$C$2:$C$14,""),1,0))</f>
        <v/>
      </c>
      <c r="H66" s="46"/>
      <c r="I66" s="46"/>
      <c r="J66" s="46"/>
      <c r="K66" s="43"/>
      <c r="L66" s="43"/>
      <c r="M66" s="43"/>
      <c r="N66" s="43"/>
      <c r="O66" s="43"/>
      <c r="P66" s="43">
        <f>F66</f>
        <v>0</v>
      </c>
      <c r="Q66" s="43"/>
      <c r="R66" s="43"/>
      <c r="S66" s="43"/>
      <c r="T66" s="43"/>
      <c r="U66" s="43"/>
      <c r="V66" s="43"/>
      <c r="W66" s="43"/>
      <c r="X66" s="43"/>
      <c r="Y66" s="43"/>
      <c r="Z66" s="43"/>
      <c r="AA66" s="43"/>
      <c r="AB66" s="43"/>
      <c r="AC66" s="43"/>
      <c r="AD66" s="43">
        <f>F66</f>
        <v>0</v>
      </c>
      <c r="AE66" s="43"/>
      <c r="AF66" s="43"/>
      <c r="AG66" s="43">
        <f>F66</f>
        <v>0</v>
      </c>
      <c r="AH66" s="43"/>
      <c r="AI66" s="43"/>
      <c r="AJ66" s="43"/>
      <c r="AK66" s="43"/>
      <c r="AL66" s="43"/>
      <c r="AM66" s="43"/>
      <c r="AN66" s="43"/>
      <c r="AO66" s="43"/>
      <c r="AP66" s="43">
        <f>F66</f>
        <v>0</v>
      </c>
      <c r="AQ66" s="43">
        <f>F66</f>
        <v>0</v>
      </c>
      <c r="AR66" s="43"/>
      <c r="AS66" s="43"/>
      <c r="AT66" s="43">
        <f>IF(F66&gt;$AT$6,F66,0)</f>
        <v>0</v>
      </c>
      <c r="AU66" s="43"/>
      <c r="AV66" s="43"/>
      <c r="AW66" s="43"/>
      <c r="AX66" s="43"/>
      <c r="AY66" s="43"/>
    </row>
    <row r="67" spans="1:51" ht="14.45" hidden="1" customHeight="1">
      <c r="A67" s="89"/>
      <c r="B67" s="19" t="s">
        <v>317</v>
      </c>
      <c r="C67" s="18" t="s">
        <v>318</v>
      </c>
      <c r="D67" s="19">
        <v>351</v>
      </c>
      <c r="E67" s="140"/>
      <c r="F67" s="46">
        <f t="shared" si="4"/>
        <v>0</v>
      </c>
      <c r="G67" s="40" t="str">
        <f>IF(_xlfn.XLOOKUP(B67,'POP Limieten'!$B$2:$B$14,'POP Limieten'!$C$2:$C$14,"")="","",IF(E67&gt;_xlfn.XLOOKUP(B67,'POP Limieten'!$B$2:$B$14,'POP Limieten'!$C$2:$C$14,""),1,0))</f>
        <v/>
      </c>
      <c r="H67" s="46"/>
      <c r="I67" s="46"/>
      <c r="J67" s="46"/>
      <c r="K67" s="43"/>
      <c r="L67" s="43"/>
      <c r="M67" s="43"/>
      <c r="N67" s="43"/>
      <c r="O67" s="43"/>
      <c r="P67" s="43"/>
      <c r="Q67" s="43"/>
      <c r="R67" s="43"/>
      <c r="S67" s="43"/>
      <c r="T67" s="43"/>
      <c r="U67" s="43"/>
      <c r="V67" s="43"/>
      <c r="W67" s="43"/>
      <c r="X67" s="43"/>
      <c r="Y67" s="43"/>
      <c r="Z67" s="43"/>
      <c r="AA67" s="43"/>
      <c r="AB67" s="43"/>
      <c r="AC67" s="43"/>
      <c r="AD67" s="43"/>
      <c r="AE67" s="43"/>
      <c r="AF67" s="43"/>
      <c r="AG67" s="43"/>
      <c r="AH67" s="43"/>
      <c r="AI67" s="43"/>
      <c r="AJ67" s="43"/>
      <c r="AK67" s="43"/>
      <c r="AL67" s="43"/>
      <c r="AM67" s="43"/>
      <c r="AN67" s="43"/>
      <c r="AO67" s="43"/>
      <c r="AP67" s="43"/>
      <c r="AQ67" s="43"/>
      <c r="AR67" s="43"/>
      <c r="AS67" s="43"/>
      <c r="AT67" s="43"/>
      <c r="AU67" s="43"/>
      <c r="AV67" s="43"/>
      <c r="AW67" s="43"/>
      <c r="AX67" s="43"/>
      <c r="AY67" s="43"/>
    </row>
    <row r="68" spans="1:51" ht="14.45" customHeight="1">
      <c r="A68" s="90" t="s">
        <v>319</v>
      </c>
      <c r="B68" s="19" t="s">
        <v>320</v>
      </c>
      <c r="C68" s="18" t="s">
        <v>321</v>
      </c>
      <c r="D68" s="19" t="s">
        <v>322</v>
      </c>
      <c r="E68" s="140"/>
      <c r="F68" s="46">
        <f t="shared" si="4"/>
        <v>0</v>
      </c>
      <c r="G68" s="40" t="str">
        <f>IF(_xlfn.XLOOKUP(B68,'POP Limieten'!$B$2:$B$14,'POP Limieten'!$C$2:$C$14,"")="","",IF(E68&gt;_xlfn.XLOOKUP(B68,'POP Limieten'!$B$2:$B$14,'POP Limieten'!$C$2:$C$14,""),1,0))</f>
        <v/>
      </c>
      <c r="H68" s="46"/>
      <c r="I68" s="46"/>
      <c r="J68" s="46"/>
      <c r="K68" s="43"/>
      <c r="L68" s="43">
        <f>IF(F68&gt;$L$6,F68,0)</f>
        <v>0</v>
      </c>
      <c r="M68" s="43">
        <f>IF(F68&gt;$M$6,F68,0)</f>
        <v>0</v>
      </c>
      <c r="N68" s="43"/>
      <c r="O68" s="43"/>
      <c r="P68" s="43">
        <f>F68</f>
        <v>0</v>
      </c>
      <c r="Q68" s="43"/>
      <c r="R68" s="43"/>
      <c r="S68" s="43"/>
      <c r="T68" s="43"/>
      <c r="U68" s="43">
        <f>IF(F68&gt;$U$6,F68,0)</f>
        <v>0</v>
      </c>
      <c r="V68" s="43"/>
      <c r="W68" s="43">
        <f>IF(F68&gt;$W$6,F68,0)</f>
        <v>0</v>
      </c>
      <c r="X68" s="43">
        <f>IF(F68&gt;$X$6,F68,0)</f>
        <v>0</v>
      </c>
      <c r="Y68" s="43"/>
      <c r="Z68" s="43"/>
      <c r="AA68" s="43"/>
      <c r="AB68" s="43"/>
      <c r="AC68" s="43"/>
      <c r="AD68" s="43"/>
      <c r="AE68" s="43">
        <f>IF(F68&gt;$AE$6,F68,0)</f>
        <v>0</v>
      </c>
      <c r="AF68" s="43"/>
      <c r="AG68" s="43"/>
      <c r="AH68" s="43"/>
      <c r="AI68" s="43"/>
      <c r="AJ68" s="43"/>
      <c r="AK68" s="43"/>
      <c r="AL68" s="43"/>
      <c r="AM68" s="43"/>
      <c r="AN68" s="43"/>
      <c r="AO68" s="43">
        <f>IF(F68&gt;$AO$6,F68,0)</f>
        <v>0</v>
      </c>
      <c r="AP68" s="43">
        <f>F68</f>
        <v>0</v>
      </c>
      <c r="AQ68" s="43">
        <f>F68</f>
        <v>0</v>
      </c>
      <c r="AR68" s="46">
        <f>IF(F68&gt;$AR$6,F68,0)</f>
        <v>0</v>
      </c>
      <c r="AS68" s="43"/>
      <c r="AT68" s="43"/>
      <c r="AU68" s="43">
        <f>IF(F68&gt;$AU$6,F68,0)</f>
        <v>0</v>
      </c>
      <c r="AV68" s="43"/>
      <c r="AW68" s="43"/>
      <c r="AX68" s="43"/>
      <c r="AY68" s="43"/>
    </row>
    <row r="69" spans="1:51" ht="14.45" hidden="1" customHeight="1">
      <c r="A69" s="89"/>
      <c r="B69" s="19" t="s">
        <v>323</v>
      </c>
      <c r="C69" s="18" t="s">
        <v>324</v>
      </c>
      <c r="D69" s="79" t="s">
        <v>325</v>
      </c>
      <c r="E69" s="140"/>
      <c r="F69" s="46">
        <f t="shared" si="4"/>
        <v>0</v>
      </c>
      <c r="G69" s="40" t="str">
        <f>IF(_xlfn.XLOOKUP(B69,'POP Limieten'!$B$2:$B$14,'POP Limieten'!$C$2:$C$14,"")="","",IF(E69&gt;_xlfn.XLOOKUP(B69,'POP Limieten'!$B$2:$B$14,'POP Limieten'!$C$2:$C$14,""),1,0))</f>
        <v/>
      </c>
      <c r="H69" s="46"/>
      <c r="I69" s="46"/>
      <c r="J69" s="46"/>
      <c r="K69" s="43"/>
      <c r="L69" s="43"/>
      <c r="M69" s="43"/>
      <c r="N69" s="43"/>
      <c r="O69" s="43"/>
      <c r="P69" s="43"/>
      <c r="Q69" s="43"/>
      <c r="R69" s="43"/>
      <c r="S69" s="43"/>
      <c r="T69" s="43"/>
      <c r="U69" s="43"/>
      <c r="V69" s="43"/>
      <c r="W69" s="43"/>
      <c r="X69" s="43"/>
      <c r="Y69" s="43"/>
      <c r="Z69" s="43"/>
      <c r="AA69" s="43"/>
      <c r="AB69" s="43"/>
      <c r="AC69" s="43"/>
      <c r="AD69" s="43"/>
      <c r="AE69" s="43"/>
      <c r="AF69" s="43"/>
      <c r="AG69" s="43"/>
      <c r="AH69" s="43"/>
      <c r="AI69" s="43"/>
      <c r="AJ69" s="43"/>
      <c r="AK69" s="43"/>
      <c r="AL69" s="43"/>
      <c r="AM69" s="43"/>
      <c r="AN69" s="43"/>
      <c r="AO69" s="43"/>
      <c r="AP69" s="43"/>
      <c r="AQ69" s="43"/>
      <c r="AR69" s="43"/>
      <c r="AS69" s="43"/>
      <c r="AT69" s="43"/>
      <c r="AU69" s="43"/>
      <c r="AV69" s="43"/>
      <c r="AW69" s="43"/>
      <c r="AX69" s="43"/>
      <c r="AY69" s="43"/>
    </row>
    <row r="70" spans="1:51" ht="14.45" customHeight="1">
      <c r="A70" s="90" t="s">
        <v>326</v>
      </c>
      <c r="B70" s="19" t="s">
        <v>327</v>
      </c>
      <c r="C70" s="18" t="s">
        <v>328</v>
      </c>
      <c r="D70" s="51" t="s">
        <v>268</v>
      </c>
      <c r="E70" s="140"/>
      <c r="F70" s="46">
        <f t="shared" si="4"/>
        <v>0</v>
      </c>
      <c r="G70" s="40" t="str">
        <f>IF(_xlfn.XLOOKUP(B70,'POP Limieten'!$B$2:$B$14,'POP Limieten'!$C$2:$C$14,"")="","",IF(E70&gt;_xlfn.XLOOKUP(B70,'POP Limieten'!$B$2:$B$14,'POP Limieten'!$C$2:$C$14,""),1,0))</f>
        <v/>
      </c>
      <c r="H70" s="46"/>
      <c r="I70" s="46"/>
      <c r="J70" s="46"/>
      <c r="K70" s="43"/>
      <c r="L70" s="43"/>
      <c r="M70" s="43"/>
      <c r="N70" s="43"/>
      <c r="O70" s="43"/>
      <c r="P70" s="43"/>
      <c r="Q70" s="43"/>
      <c r="R70" s="43"/>
      <c r="S70" s="43"/>
      <c r="T70" s="43"/>
      <c r="U70" s="43"/>
      <c r="V70" s="43"/>
      <c r="W70" s="43"/>
      <c r="X70" s="43"/>
      <c r="Y70" s="43"/>
      <c r="Z70" s="43"/>
      <c r="AA70" s="43"/>
      <c r="AB70" s="43"/>
      <c r="AC70" s="43"/>
      <c r="AD70" s="43"/>
      <c r="AE70" s="43"/>
      <c r="AF70" s="43"/>
      <c r="AG70" s="43"/>
      <c r="AH70" s="43"/>
      <c r="AI70" s="43"/>
      <c r="AJ70" s="43"/>
      <c r="AK70" s="43"/>
      <c r="AL70" s="43"/>
      <c r="AM70" s="43"/>
      <c r="AN70" s="43"/>
      <c r="AO70" s="43"/>
      <c r="AP70" s="43"/>
      <c r="AQ70" s="43"/>
      <c r="AR70" s="43"/>
      <c r="AS70" s="43"/>
      <c r="AT70" s="43"/>
      <c r="AU70" s="43"/>
      <c r="AV70" s="43"/>
      <c r="AW70" s="43"/>
      <c r="AX70" s="43"/>
      <c r="AY70" s="43"/>
    </row>
    <row r="71" spans="1:51" ht="14.45" hidden="1" customHeight="1">
      <c r="A71" s="89"/>
      <c r="B71" s="19" t="s">
        <v>329</v>
      </c>
      <c r="C71" s="18" t="s">
        <v>330</v>
      </c>
      <c r="D71" s="51" t="s">
        <v>268</v>
      </c>
      <c r="E71" s="140"/>
      <c r="F71" s="46">
        <f t="shared" si="4"/>
        <v>0</v>
      </c>
      <c r="G71" s="40" t="str">
        <f>IF(_xlfn.XLOOKUP(B71,'POP Limieten'!$B$2:$B$14,'POP Limieten'!$C$2:$C$14,"")="","",IF(E71&gt;_xlfn.XLOOKUP(B71,'POP Limieten'!$B$2:$B$14,'POP Limieten'!$C$2:$C$14,""),1,0))</f>
        <v/>
      </c>
      <c r="H71" s="46"/>
      <c r="I71" s="46"/>
      <c r="J71" s="46"/>
      <c r="K71" s="43"/>
      <c r="L71" s="43"/>
      <c r="M71" s="43"/>
      <c r="N71" s="43"/>
      <c r="O71" s="43"/>
      <c r="P71" s="43"/>
      <c r="Q71" s="43"/>
      <c r="R71" s="43"/>
      <c r="S71" s="43"/>
      <c r="T71" s="43"/>
      <c r="U71" s="43"/>
      <c r="V71" s="43"/>
      <c r="W71" s="43"/>
      <c r="X71" s="43"/>
      <c r="Y71" s="43"/>
      <c r="Z71" s="43"/>
      <c r="AA71" s="43"/>
      <c r="AB71" s="43"/>
      <c r="AC71" s="43"/>
      <c r="AD71" s="43"/>
      <c r="AE71" s="43"/>
      <c r="AF71" s="43"/>
      <c r="AG71" s="43"/>
      <c r="AH71" s="43"/>
      <c r="AI71" s="43"/>
      <c r="AJ71" s="43"/>
      <c r="AK71" s="43"/>
      <c r="AL71" s="43"/>
      <c r="AM71" s="43"/>
      <c r="AN71" s="43"/>
      <c r="AO71" s="43"/>
      <c r="AP71" s="43"/>
      <c r="AQ71" s="43"/>
      <c r="AR71" s="43"/>
      <c r="AS71" s="43"/>
      <c r="AT71" s="43"/>
      <c r="AU71" s="43"/>
      <c r="AV71" s="43"/>
      <c r="AW71" s="43"/>
      <c r="AX71" s="43"/>
      <c r="AY71" s="43"/>
    </row>
    <row r="72" spans="1:51" ht="14.45" customHeight="1">
      <c r="A72" s="90" t="s">
        <v>331</v>
      </c>
      <c r="B72" s="19" t="s">
        <v>332</v>
      </c>
      <c r="C72" s="18" t="s">
        <v>333</v>
      </c>
      <c r="D72" s="48" t="s">
        <v>334</v>
      </c>
      <c r="E72" s="140"/>
      <c r="F72" s="46">
        <f t="shared" si="4"/>
        <v>0</v>
      </c>
      <c r="G72" s="40" t="str">
        <f>IF(_xlfn.XLOOKUP(B72,'POP Limieten'!$B$2:$B$14,'POP Limieten'!$C$2:$C$14,"")="","",IF(E72&gt;_xlfn.XLOOKUP(B72,'POP Limieten'!$B$2:$B$14,'POP Limieten'!$C$2:$C$14,""),1,0))</f>
        <v/>
      </c>
      <c r="H72" s="46"/>
      <c r="I72" s="46"/>
      <c r="J72" s="46"/>
      <c r="K72" s="43"/>
      <c r="L72" s="43">
        <f>IF(F72&gt;$L$6,F72,0)</f>
        <v>0</v>
      </c>
      <c r="M72" s="43">
        <f>IF(F72&gt;$M$6,F72,0)</f>
        <v>0</v>
      </c>
      <c r="N72" s="43"/>
      <c r="O72" s="43"/>
      <c r="P72" s="43">
        <f>F72</f>
        <v>0</v>
      </c>
      <c r="Q72" s="43">
        <f>F72</f>
        <v>0</v>
      </c>
      <c r="R72" s="43"/>
      <c r="S72" s="43"/>
      <c r="T72" s="43"/>
      <c r="U72" s="43"/>
      <c r="V72" s="43"/>
      <c r="W72" s="43"/>
      <c r="X72" s="43"/>
      <c r="Y72" s="43"/>
      <c r="Z72" s="43">
        <f>IF(F72&gt;$Z$6,F72,0)</f>
        <v>0</v>
      </c>
      <c r="AA72" s="43">
        <f>IF(F72&gt;$AA$6,F72,0)</f>
        <v>0</v>
      </c>
      <c r="AB72" s="43"/>
      <c r="AC72" s="43"/>
      <c r="AD72" s="43"/>
      <c r="AE72" s="43">
        <f>IF(F72&gt;$AE$6,F72,0)</f>
        <v>0</v>
      </c>
      <c r="AF72" s="43"/>
      <c r="AG72" s="43"/>
      <c r="AH72" s="43"/>
      <c r="AI72" s="43"/>
      <c r="AJ72" s="43"/>
      <c r="AK72" s="43"/>
      <c r="AL72" s="43"/>
      <c r="AM72" s="43">
        <f>F72</f>
        <v>0</v>
      </c>
      <c r="AN72" s="43"/>
      <c r="AO72" s="43"/>
      <c r="AP72" s="43">
        <f>F72</f>
        <v>0</v>
      </c>
      <c r="AQ72" s="43">
        <f>F72</f>
        <v>0</v>
      </c>
      <c r="AR72" s="43"/>
      <c r="AS72" s="43">
        <f>IF(F72&gt;$AS$6,F72,0)</f>
        <v>0</v>
      </c>
      <c r="AT72" s="43"/>
      <c r="AU72" s="43"/>
      <c r="AV72" s="43"/>
      <c r="AW72" s="43"/>
      <c r="AX72" s="43"/>
      <c r="AY72" s="43"/>
    </row>
    <row r="73" spans="1:51" ht="14.45" hidden="1" customHeight="1">
      <c r="A73" s="89"/>
      <c r="B73" s="19" t="s">
        <v>335</v>
      </c>
      <c r="C73" s="18" t="s">
        <v>336</v>
      </c>
      <c r="D73" s="79" t="s">
        <v>337</v>
      </c>
      <c r="E73" s="140"/>
      <c r="F73" s="46">
        <f t="shared" si="4"/>
        <v>0</v>
      </c>
      <c r="G73" s="40" t="str">
        <f>IF(_xlfn.XLOOKUP(B73,'POP Limieten'!$B$2:$B$14,'POP Limieten'!$C$2:$C$14,"")="","",IF(E73&gt;_xlfn.XLOOKUP(B73,'POP Limieten'!$B$2:$B$14,'POP Limieten'!$C$2:$C$14,""),1,0))</f>
        <v/>
      </c>
      <c r="H73" s="46"/>
      <c r="I73" s="46"/>
      <c r="J73" s="46"/>
      <c r="K73" s="43"/>
      <c r="L73" s="43"/>
      <c r="M73" s="43"/>
      <c r="N73" s="43"/>
      <c r="O73" s="43"/>
      <c r="P73" s="43"/>
      <c r="Q73" s="43"/>
      <c r="R73" s="43"/>
      <c r="S73" s="43"/>
      <c r="T73" s="43"/>
      <c r="U73" s="43"/>
      <c r="V73" s="43"/>
      <c r="W73" s="43"/>
      <c r="X73" s="43"/>
      <c r="Y73" s="43"/>
      <c r="Z73" s="43"/>
      <c r="AA73" s="43"/>
      <c r="AB73" s="43"/>
      <c r="AC73" s="43"/>
      <c r="AD73" s="43"/>
      <c r="AE73" s="43"/>
      <c r="AF73" s="43"/>
      <c r="AG73" s="43"/>
      <c r="AH73" s="43"/>
      <c r="AI73" s="43"/>
      <c r="AJ73" s="43"/>
      <c r="AK73" s="43"/>
      <c r="AL73" s="43"/>
      <c r="AM73" s="43"/>
      <c r="AN73" s="43"/>
      <c r="AO73" s="43"/>
      <c r="AP73" s="43"/>
      <c r="AQ73" s="43"/>
      <c r="AR73" s="43"/>
      <c r="AS73" s="43"/>
      <c r="AT73" s="43"/>
      <c r="AU73" s="43"/>
      <c r="AV73" s="43"/>
      <c r="AW73" s="43"/>
      <c r="AX73" s="43"/>
      <c r="AY73" s="43"/>
    </row>
    <row r="74" spans="1:51" ht="14.45" customHeight="1">
      <c r="A74" s="90" t="s">
        <v>338</v>
      </c>
      <c r="B74" s="19" t="s">
        <v>339</v>
      </c>
      <c r="C74" s="18" t="s">
        <v>340</v>
      </c>
      <c r="D74" s="19" t="s">
        <v>341</v>
      </c>
      <c r="E74" s="140"/>
      <c r="F74" s="46">
        <f t="shared" si="4"/>
        <v>0</v>
      </c>
      <c r="G74" s="40" t="str">
        <f>IF(_xlfn.XLOOKUP(B74,'POP Limieten'!$B$2:$B$14,'POP Limieten'!$C$2:$C$14,"")="","",IF(E74&gt;_xlfn.XLOOKUP(B74,'POP Limieten'!$B$2:$B$14,'POP Limieten'!$C$2:$C$14,""),1,0))</f>
        <v/>
      </c>
      <c r="H74" s="46"/>
      <c r="I74" s="46"/>
      <c r="J74" s="46"/>
      <c r="K74" s="43"/>
      <c r="L74" s="43"/>
      <c r="M74" s="43"/>
      <c r="N74" s="43">
        <f>IF(F74&gt;$N$6,F74,0)</f>
        <v>0</v>
      </c>
      <c r="O74" s="43">
        <f>F74</f>
        <v>0</v>
      </c>
      <c r="P74" s="43">
        <f>F74</f>
        <v>0</v>
      </c>
      <c r="Q74" s="43"/>
      <c r="R74" s="43"/>
      <c r="S74" s="43"/>
      <c r="T74" s="43">
        <f>IF(F74&gt;$T$6,F74,0)</f>
        <v>0</v>
      </c>
      <c r="U74" s="43">
        <f>IF(F74&gt;$U$6,F74,0)</f>
        <v>0</v>
      </c>
      <c r="V74" s="43"/>
      <c r="W74" s="43"/>
      <c r="X74" s="43"/>
      <c r="Y74" s="43"/>
      <c r="Z74" s="43"/>
      <c r="AA74" s="43"/>
      <c r="AB74" s="43"/>
      <c r="AC74" s="43"/>
      <c r="AD74" s="43"/>
      <c r="AE74" s="43"/>
      <c r="AF74" s="43"/>
      <c r="AG74" s="43"/>
      <c r="AH74" s="43"/>
      <c r="AI74" s="43"/>
      <c r="AJ74" s="43"/>
      <c r="AK74" s="43"/>
      <c r="AL74" s="43"/>
      <c r="AM74" s="43"/>
      <c r="AN74" s="43"/>
      <c r="AO74" s="43"/>
      <c r="AP74" s="43">
        <f>F74</f>
        <v>0</v>
      </c>
      <c r="AQ74" s="43">
        <f>F74</f>
        <v>0</v>
      </c>
      <c r="AR74" s="43"/>
      <c r="AS74" s="43">
        <f>IF(F74&gt;$AS$6,F74,0)</f>
        <v>0</v>
      </c>
      <c r="AT74" s="43"/>
      <c r="AU74" s="43">
        <f>IF(F74&gt;$AU$6,F74,0)</f>
        <v>0</v>
      </c>
      <c r="AV74" s="43"/>
      <c r="AW74" s="43"/>
      <c r="AX74" s="43"/>
      <c r="AY74" s="43"/>
    </row>
    <row r="75" spans="1:51" ht="14.45" hidden="1" customHeight="1">
      <c r="A75" s="89"/>
      <c r="B75" s="19" t="s">
        <v>342</v>
      </c>
      <c r="C75" s="18" t="s">
        <v>343</v>
      </c>
      <c r="D75" s="19" t="s">
        <v>344</v>
      </c>
      <c r="E75" s="140"/>
      <c r="F75" s="46">
        <f t="shared" si="4"/>
        <v>0</v>
      </c>
      <c r="G75" s="40" t="str">
        <f>IF(_xlfn.XLOOKUP(B75,'POP Limieten'!$B$2:$B$14,'POP Limieten'!$C$2:$C$14,"")="","",IF(E75&gt;_xlfn.XLOOKUP(B75,'POP Limieten'!$B$2:$B$14,'POP Limieten'!$C$2:$C$14,""),1,0))</f>
        <v/>
      </c>
      <c r="H75" s="46"/>
      <c r="I75" s="46"/>
      <c r="J75" s="46"/>
      <c r="K75" s="43"/>
      <c r="L75" s="43"/>
      <c r="M75" s="43"/>
      <c r="N75" s="43"/>
      <c r="O75" s="43"/>
      <c r="P75" s="43"/>
      <c r="Q75" s="43"/>
      <c r="R75" s="43"/>
      <c r="S75" s="43"/>
      <c r="T75" s="43"/>
      <c r="U75" s="43"/>
      <c r="V75" s="43"/>
      <c r="W75" s="43"/>
      <c r="X75" s="43"/>
      <c r="Y75" s="43"/>
      <c r="Z75" s="43"/>
      <c r="AA75" s="43"/>
      <c r="AB75" s="43"/>
      <c r="AC75" s="43"/>
      <c r="AD75" s="43"/>
      <c r="AE75" s="43"/>
      <c r="AF75" s="43"/>
      <c r="AG75" s="43"/>
      <c r="AH75" s="43"/>
      <c r="AI75" s="43"/>
      <c r="AJ75" s="43"/>
      <c r="AK75" s="43"/>
      <c r="AL75" s="43"/>
      <c r="AM75" s="43"/>
      <c r="AN75" s="43"/>
      <c r="AO75" s="43"/>
      <c r="AP75" s="43"/>
      <c r="AQ75" s="43"/>
      <c r="AR75" s="43"/>
      <c r="AS75" s="43"/>
      <c r="AT75" s="43"/>
      <c r="AU75" s="43"/>
      <c r="AV75" s="43"/>
      <c r="AW75" s="43"/>
      <c r="AX75" s="43"/>
      <c r="AY75" s="43"/>
    </row>
    <row r="76" spans="1:51" ht="14.45" customHeight="1">
      <c r="A76" s="90" t="s">
        <v>345</v>
      </c>
      <c r="B76" s="19" t="s">
        <v>346</v>
      </c>
      <c r="C76" s="18" t="s">
        <v>347</v>
      </c>
      <c r="D76" s="48" t="s">
        <v>348</v>
      </c>
      <c r="E76" s="140"/>
      <c r="F76" s="46">
        <f t="shared" si="4"/>
        <v>0</v>
      </c>
      <c r="G76" s="40" t="str">
        <f>IF(_xlfn.XLOOKUP(B76,'POP Limieten'!$B$2:$B$14,'POP Limieten'!$C$2:$C$14,"")="","",IF(E76&gt;_xlfn.XLOOKUP(B76,'POP Limieten'!$B$2:$B$14,'POP Limieten'!$C$2:$C$14,""),1,0))</f>
        <v/>
      </c>
      <c r="H76" s="46"/>
      <c r="I76" s="46"/>
      <c r="J76" s="46"/>
      <c r="K76" s="43"/>
      <c r="L76" s="43"/>
      <c r="M76" s="43"/>
      <c r="N76" s="43"/>
      <c r="O76" s="43"/>
      <c r="P76" s="43"/>
      <c r="Q76" s="43"/>
      <c r="R76" s="43"/>
      <c r="S76" s="43"/>
      <c r="T76" s="43"/>
      <c r="U76" s="43"/>
      <c r="V76" s="43"/>
      <c r="W76" s="43"/>
      <c r="X76" s="43"/>
      <c r="Y76" s="43"/>
      <c r="Z76" s="43"/>
      <c r="AA76" s="43"/>
      <c r="AB76" s="43"/>
      <c r="AC76" s="43"/>
      <c r="AD76" s="43">
        <f>F76</f>
        <v>0</v>
      </c>
      <c r="AE76" s="43"/>
      <c r="AF76" s="43"/>
      <c r="AG76" s="43"/>
      <c r="AH76" s="43"/>
      <c r="AI76" s="43"/>
      <c r="AJ76" s="43"/>
      <c r="AK76" s="43"/>
      <c r="AL76" s="43"/>
      <c r="AM76" s="43"/>
      <c r="AN76" s="43"/>
      <c r="AO76" s="43"/>
      <c r="AP76" s="43"/>
      <c r="AQ76" s="43"/>
      <c r="AR76" s="43"/>
      <c r="AS76" s="43"/>
      <c r="AT76" s="43"/>
      <c r="AU76" s="43"/>
      <c r="AV76" s="43"/>
      <c r="AW76" s="43"/>
      <c r="AX76" s="43"/>
      <c r="AY76" s="43"/>
    </row>
    <row r="77" spans="1:51" ht="14.45" hidden="1" customHeight="1">
      <c r="A77" s="89"/>
      <c r="B77" s="19" t="s">
        <v>349</v>
      </c>
      <c r="C77" s="18" t="s">
        <v>350</v>
      </c>
      <c r="D77" s="19" t="s">
        <v>348</v>
      </c>
      <c r="E77" s="140"/>
      <c r="F77" s="46">
        <f t="shared" si="4"/>
        <v>0</v>
      </c>
      <c r="G77" s="40" t="str">
        <f>IF(_xlfn.XLOOKUP(B77,'POP Limieten'!$B$2:$B$14,'POP Limieten'!$C$2:$C$14,"")="","",IF(E77&gt;_xlfn.XLOOKUP(B77,'POP Limieten'!$B$2:$B$14,'POP Limieten'!$C$2:$C$14,""),1,0))</f>
        <v/>
      </c>
      <c r="H77" s="46"/>
      <c r="I77" s="46"/>
      <c r="J77" s="46"/>
      <c r="K77" s="43"/>
      <c r="L77" s="43"/>
      <c r="M77" s="43"/>
      <c r="N77" s="43"/>
      <c r="O77" s="43"/>
      <c r="P77" s="43"/>
      <c r="Q77" s="43"/>
      <c r="R77" s="43"/>
      <c r="S77" s="43"/>
      <c r="T77" s="43"/>
      <c r="U77" s="43"/>
      <c r="V77" s="43"/>
      <c r="W77" s="43"/>
      <c r="X77" s="43"/>
      <c r="Y77" s="43"/>
      <c r="Z77" s="43"/>
      <c r="AA77" s="43"/>
      <c r="AB77" s="43"/>
      <c r="AC77" s="43"/>
      <c r="AD77" s="43"/>
      <c r="AE77" s="43"/>
      <c r="AF77" s="43"/>
      <c r="AG77" s="43"/>
      <c r="AH77" s="43"/>
      <c r="AI77" s="43"/>
      <c r="AJ77" s="43"/>
      <c r="AK77" s="43"/>
      <c r="AL77" s="43"/>
      <c r="AM77" s="43"/>
      <c r="AN77" s="43"/>
      <c r="AO77" s="43"/>
      <c r="AP77" s="43"/>
      <c r="AQ77" s="43"/>
      <c r="AR77" s="43"/>
      <c r="AS77" s="43"/>
      <c r="AT77" s="43"/>
      <c r="AU77" s="43"/>
      <c r="AV77" s="43"/>
      <c r="AW77" s="43"/>
      <c r="AX77" s="43"/>
      <c r="AY77" s="43"/>
    </row>
    <row r="78" spans="1:51" ht="14.45" customHeight="1">
      <c r="A78" s="90" t="s">
        <v>351</v>
      </c>
      <c r="B78" s="19" t="s">
        <v>352</v>
      </c>
      <c r="C78" s="18" t="s">
        <v>353</v>
      </c>
      <c r="D78" s="48" t="s">
        <v>354</v>
      </c>
      <c r="E78" s="140"/>
      <c r="F78" s="46">
        <f t="shared" si="4"/>
        <v>0</v>
      </c>
      <c r="G78" s="40" t="str">
        <f>IF(_xlfn.XLOOKUP(B78,'POP Limieten'!$B$2:$B$14,'POP Limieten'!$C$2:$C$14,"")="","",IF(E78&gt;_xlfn.XLOOKUP(B78,'POP Limieten'!$B$2:$B$14,'POP Limieten'!$C$2:$C$14,""),1,0))</f>
        <v/>
      </c>
      <c r="H78" s="46"/>
      <c r="I78" s="46"/>
      <c r="J78" s="46"/>
      <c r="K78" s="43"/>
      <c r="L78" s="43"/>
      <c r="M78" s="43"/>
      <c r="N78" s="43"/>
      <c r="O78" s="43">
        <f>F78</f>
        <v>0</v>
      </c>
      <c r="P78" s="43"/>
      <c r="Q78" s="43">
        <f>F78</f>
        <v>0</v>
      </c>
      <c r="R78" s="43"/>
      <c r="S78" s="43"/>
      <c r="T78" s="43"/>
      <c r="U78" s="43">
        <f>IF(F78&gt;$U$6,F78,0)</f>
        <v>0</v>
      </c>
      <c r="V78" s="43"/>
      <c r="W78" s="43"/>
      <c r="X78" s="43">
        <f>IF(F78&gt;$X$6,F78,0)</f>
        <v>0</v>
      </c>
      <c r="Y78" s="43"/>
      <c r="Z78" s="43"/>
      <c r="AA78" s="43"/>
      <c r="AB78" s="43"/>
      <c r="AC78" s="43">
        <f>F78</f>
        <v>0</v>
      </c>
      <c r="AD78" s="43"/>
      <c r="AE78" s="43"/>
      <c r="AF78" s="43"/>
      <c r="AG78" s="43"/>
      <c r="AH78" s="43">
        <f>F78</f>
        <v>0</v>
      </c>
      <c r="AI78" s="43"/>
      <c r="AJ78" s="43">
        <f>F78</f>
        <v>0</v>
      </c>
      <c r="AK78" s="43"/>
      <c r="AL78" s="43"/>
      <c r="AM78" s="43"/>
      <c r="AN78" s="43"/>
      <c r="AO78" s="43"/>
      <c r="AP78" s="43">
        <f>F78</f>
        <v>0</v>
      </c>
      <c r="AQ78" s="43">
        <f>F78</f>
        <v>0</v>
      </c>
      <c r="AR78" s="43"/>
      <c r="AS78" s="43">
        <f>IF(F78&gt;$AS$6,F78,0)</f>
        <v>0</v>
      </c>
      <c r="AT78" s="43"/>
      <c r="AU78" s="43"/>
      <c r="AV78" s="43"/>
      <c r="AW78" s="43"/>
      <c r="AX78" s="43"/>
      <c r="AY78" s="43"/>
    </row>
    <row r="79" spans="1:51" ht="14.45" hidden="1" customHeight="1">
      <c r="A79" s="89"/>
      <c r="B79" s="19" t="s">
        <v>355</v>
      </c>
      <c r="C79" s="18" t="s">
        <v>356</v>
      </c>
      <c r="D79" s="19" t="s">
        <v>357</v>
      </c>
      <c r="E79" s="140"/>
      <c r="F79" s="46">
        <f t="shared" ref="F79:F142" si="5">E79/10000</f>
        <v>0</v>
      </c>
      <c r="G79" s="40" t="str">
        <f>IF(_xlfn.XLOOKUP(B79,'POP Limieten'!$B$2:$B$14,'POP Limieten'!$C$2:$C$14,"")="","",IF(E79&gt;_xlfn.XLOOKUP(B79,'POP Limieten'!$B$2:$B$14,'POP Limieten'!$C$2:$C$14,""),1,0))</f>
        <v/>
      </c>
      <c r="H79" s="46"/>
      <c r="I79" s="46"/>
      <c r="J79" s="46"/>
      <c r="K79" s="43"/>
      <c r="L79" s="43"/>
      <c r="M79" s="43"/>
      <c r="N79" s="43"/>
      <c r="O79" s="43"/>
      <c r="P79" s="43"/>
      <c r="Q79" s="43"/>
      <c r="R79" s="43"/>
      <c r="S79" s="43"/>
      <c r="T79" s="43"/>
      <c r="U79" s="43"/>
      <c r="V79" s="43"/>
      <c r="W79" s="43"/>
      <c r="X79" s="43"/>
      <c r="Y79" s="43"/>
      <c r="Z79" s="43"/>
      <c r="AA79" s="43"/>
      <c r="AB79" s="43"/>
      <c r="AC79" s="43"/>
      <c r="AD79" s="43"/>
      <c r="AE79" s="43"/>
      <c r="AF79" s="43"/>
      <c r="AG79" s="43"/>
      <c r="AH79" s="43"/>
      <c r="AI79" s="43"/>
      <c r="AJ79" s="43"/>
      <c r="AK79" s="43"/>
      <c r="AL79" s="43"/>
      <c r="AM79" s="43"/>
      <c r="AN79" s="43"/>
      <c r="AO79" s="43"/>
      <c r="AP79" s="43"/>
      <c r="AQ79" s="43"/>
      <c r="AR79" s="43"/>
      <c r="AS79" s="43"/>
      <c r="AT79" s="43"/>
      <c r="AU79" s="43"/>
      <c r="AV79" s="43"/>
      <c r="AW79" s="43"/>
      <c r="AX79" s="43"/>
      <c r="AY79" s="43"/>
    </row>
    <row r="80" spans="1:51">
      <c r="A80" s="47" t="s">
        <v>358</v>
      </c>
      <c r="B80" s="18" t="s">
        <v>359</v>
      </c>
      <c r="C80" s="18" t="s">
        <v>360</v>
      </c>
      <c r="D80" s="19" t="s">
        <v>361</v>
      </c>
      <c r="E80" s="140"/>
      <c r="F80" s="46">
        <f t="shared" si="5"/>
        <v>0</v>
      </c>
      <c r="G80" s="40" t="str">
        <f>IF(_xlfn.XLOOKUP(B80,'POP Limieten'!$B$2:$B$14,'POP Limieten'!$C$2:$C$14,"")="","",IF(E80&gt;_xlfn.XLOOKUP(B80,'POP Limieten'!$B$2:$B$14,'POP Limieten'!$C$2:$C$14,""),1,0))</f>
        <v/>
      </c>
      <c r="H80" s="46"/>
      <c r="I80" s="46"/>
      <c r="J80" s="46"/>
      <c r="K80" s="43">
        <f>$F$80</f>
        <v>0</v>
      </c>
      <c r="L80" s="43">
        <f>IF(F80&gt;$L$6,F80,0)</f>
        <v>0</v>
      </c>
      <c r="M80" s="43">
        <f>IF(F80&gt;$M$6,F80,0)</f>
        <v>0</v>
      </c>
      <c r="N80" s="43"/>
      <c r="O80" s="43"/>
      <c r="P80" s="43"/>
      <c r="Q80" s="43"/>
      <c r="R80" s="43"/>
      <c r="S80" s="43"/>
      <c r="T80" s="43"/>
      <c r="U80" s="43"/>
      <c r="V80" s="43"/>
      <c r="W80" s="43"/>
      <c r="X80" s="43"/>
      <c r="Y80" s="43"/>
      <c r="Z80" s="43"/>
      <c r="AA80" s="43">
        <f>IF(F80&gt;$AA$6,F80,0)</f>
        <v>0</v>
      </c>
      <c r="AB80" s="43"/>
      <c r="AC80" s="43"/>
      <c r="AD80" s="43"/>
      <c r="AE80" s="43">
        <f>IF(F80&gt;$AE$6,F80,0)</f>
        <v>0</v>
      </c>
      <c r="AF80" s="43"/>
      <c r="AG80" s="43"/>
      <c r="AH80" s="43"/>
      <c r="AI80" s="43"/>
      <c r="AJ80" s="43"/>
      <c r="AK80" s="43"/>
      <c r="AL80" s="43"/>
      <c r="AM80" s="43"/>
      <c r="AN80" s="43"/>
      <c r="AO80" s="43">
        <f>IF(F80&gt;$AO$6,F80,0)</f>
        <v>0</v>
      </c>
      <c r="AP80" s="43">
        <f>F80</f>
        <v>0</v>
      </c>
      <c r="AQ80" s="43">
        <f>F80</f>
        <v>0</v>
      </c>
      <c r="AR80" s="46">
        <f>IF(F80&gt;$AR$6,F80,0)</f>
        <v>0</v>
      </c>
      <c r="AS80" s="43"/>
      <c r="AT80" s="43"/>
      <c r="AU80" s="43"/>
      <c r="AV80" s="43"/>
      <c r="AW80" s="43"/>
      <c r="AX80" s="43"/>
      <c r="AY80" s="43"/>
    </row>
    <row r="81" spans="1:51" hidden="1">
      <c r="A81" s="47"/>
      <c r="B81" s="18" t="s">
        <v>362</v>
      </c>
      <c r="C81" s="18" t="s">
        <v>363</v>
      </c>
      <c r="D81" s="19" t="s">
        <v>364</v>
      </c>
      <c r="E81" s="140"/>
      <c r="F81" s="46">
        <f t="shared" si="5"/>
        <v>0</v>
      </c>
      <c r="G81" s="40" t="str">
        <f>IF(_xlfn.XLOOKUP(B81,'POP Limieten'!$B$2:$B$14,'POP Limieten'!$C$2:$C$14,"")="","",IF(E81&gt;_xlfn.XLOOKUP(B81,'POP Limieten'!$B$2:$B$14,'POP Limieten'!$C$2:$C$14,""),1,0))</f>
        <v/>
      </c>
      <c r="H81" s="46"/>
      <c r="I81" s="46"/>
      <c r="J81" s="46"/>
      <c r="K81" s="43"/>
      <c r="L81" s="43"/>
      <c r="M81" s="43"/>
      <c r="N81" s="43"/>
      <c r="O81" s="43"/>
      <c r="P81" s="43"/>
      <c r="Q81" s="43"/>
      <c r="R81" s="43"/>
      <c r="S81" s="43"/>
      <c r="T81" s="43"/>
      <c r="U81" s="43"/>
      <c r="V81" s="43"/>
      <c r="W81" s="43"/>
      <c r="X81" s="43"/>
      <c r="Y81" s="43"/>
      <c r="Z81" s="43"/>
      <c r="AA81" s="43"/>
      <c r="AB81" s="43"/>
      <c r="AC81" s="43"/>
      <c r="AD81" s="43"/>
      <c r="AE81" s="43"/>
      <c r="AF81" s="43"/>
      <c r="AG81" s="43"/>
      <c r="AH81" s="43"/>
      <c r="AI81" s="43"/>
      <c r="AJ81" s="43"/>
      <c r="AK81" s="43"/>
      <c r="AL81" s="43"/>
      <c r="AM81" s="43"/>
      <c r="AN81" s="43"/>
      <c r="AO81" s="43"/>
      <c r="AP81" s="43"/>
      <c r="AQ81" s="43"/>
      <c r="AR81" s="43"/>
      <c r="AS81" s="43"/>
      <c r="AT81" s="43"/>
      <c r="AU81" s="43"/>
      <c r="AV81" s="43"/>
      <c r="AW81" s="43"/>
      <c r="AX81" s="43"/>
      <c r="AY81" s="43"/>
    </row>
    <row r="82" spans="1:51" hidden="1">
      <c r="A82" s="47"/>
      <c r="B82" s="18" t="s">
        <v>365</v>
      </c>
      <c r="C82" s="18" t="s">
        <v>366</v>
      </c>
      <c r="D82" s="19" t="s">
        <v>236</v>
      </c>
      <c r="E82" s="140"/>
      <c r="F82" s="46">
        <f t="shared" si="5"/>
        <v>0</v>
      </c>
      <c r="G82" s="40" t="str">
        <f>IF(_xlfn.XLOOKUP(B82,'POP Limieten'!$B$2:$B$14,'POP Limieten'!$C$2:$C$14,"")="","",IF(E82&gt;_xlfn.XLOOKUP(B82,'POP Limieten'!$B$2:$B$14,'POP Limieten'!$C$2:$C$14,""),1,0))</f>
        <v/>
      </c>
      <c r="H82" s="46"/>
      <c r="I82" s="46"/>
      <c r="J82" s="46"/>
      <c r="K82" s="43"/>
      <c r="L82" s="43"/>
      <c r="M82" s="43"/>
      <c r="N82" s="43"/>
      <c r="O82" s="43"/>
      <c r="P82" s="43"/>
      <c r="Q82" s="43"/>
      <c r="R82" s="43"/>
      <c r="S82" s="43"/>
      <c r="T82" s="43"/>
      <c r="U82" s="43"/>
      <c r="V82" s="43"/>
      <c r="W82" s="43"/>
      <c r="X82" s="43"/>
      <c r="Y82" s="43"/>
      <c r="Z82" s="43"/>
      <c r="AA82" s="43"/>
      <c r="AB82" s="43"/>
      <c r="AC82" s="43"/>
      <c r="AD82" s="43"/>
      <c r="AE82" s="43"/>
      <c r="AF82" s="43"/>
      <c r="AG82" s="43"/>
      <c r="AH82" s="43"/>
      <c r="AI82" s="43"/>
      <c r="AJ82" s="43"/>
      <c r="AK82" s="43"/>
      <c r="AL82" s="43"/>
      <c r="AM82" s="43"/>
      <c r="AN82" s="43"/>
      <c r="AO82" s="43"/>
      <c r="AP82" s="43"/>
      <c r="AQ82" s="43"/>
      <c r="AR82" s="43"/>
      <c r="AS82" s="43"/>
      <c r="AT82" s="43"/>
      <c r="AU82" s="43"/>
      <c r="AV82" s="43"/>
      <c r="AW82" s="43"/>
      <c r="AX82" s="43"/>
      <c r="AY82" s="43"/>
    </row>
    <row r="83" spans="1:51" hidden="1">
      <c r="A83" s="47"/>
      <c r="B83" s="18" t="s">
        <v>367</v>
      </c>
      <c r="C83" s="18" t="s">
        <v>368</v>
      </c>
      <c r="D83" s="19" t="s">
        <v>236</v>
      </c>
      <c r="E83" s="140"/>
      <c r="F83" s="46">
        <f t="shared" si="5"/>
        <v>0</v>
      </c>
      <c r="G83" s="40" t="str">
        <f>IF(_xlfn.XLOOKUP(B83,'POP Limieten'!$B$2:$B$14,'POP Limieten'!$C$2:$C$14,"")="","",IF(E83&gt;_xlfn.XLOOKUP(B83,'POP Limieten'!$B$2:$B$14,'POP Limieten'!$C$2:$C$14,""),1,0))</f>
        <v/>
      </c>
      <c r="H83" s="46"/>
      <c r="I83" s="46"/>
      <c r="J83" s="46"/>
      <c r="K83" s="43"/>
      <c r="L83" s="43"/>
      <c r="M83" s="43"/>
      <c r="N83" s="43"/>
      <c r="O83" s="43"/>
      <c r="P83" s="43"/>
      <c r="Q83" s="43"/>
      <c r="R83" s="43"/>
      <c r="S83" s="43"/>
      <c r="T83" s="43"/>
      <c r="U83" s="43"/>
      <c r="V83" s="43"/>
      <c r="W83" s="43"/>
      <c r="X83" s="43"/>
      <c r="Y83" s="43"/>
      <c r="Z83" s="43"/>
      <c r="AA83" s="43"/>
      <c r="AB83" s="43"/>
      <c r="AC83" s="43"/>
      <c r="AD83" s="43"/>
      <c r="AE83" s="43"/>
      <c r="AF83" s="43"/>
      <c r="AG83" s="43"/>
      <c r="AH83" s="43"/>
      <c r="AI83" s="43"/>
      <c r="AJ83" s="43"/>
      <c r="AK83" s="43"/>
      <c r="AL83" s="43"/>
      <c r="AM83" s="43"/>
      <c r="AN83" s="43"/>
      <c r="AO83" s="43"/>
      <c r="AP83" s="43"/>
      <c r="AQ83" s="43"/>
      <c r="AR83" s="43"/>
      <c r="AS83" s="43"/>
      <c r="AT83" s="43"/>
      <c r="AU83" s="43"/>
      <c r="AV83" s="43"/>
      <c r="AW83" s="43"/>
      <c r="AX83" s="43"/>
      <c r="AY83" s="43"/>
    </row>
    <row r="84" spans="1:51" hidden="1">
      <c r="A84" s="47"/>
      <c r="B84" s="18" t="s">
        <v>369</v>
      </c>
      <c r="C84" s="18" t="s">
        <v>370</v>
      </c>
      <c r="D84" s="19" t="s">
        <v>371</v>
      </c>
      <c r="E84" s="140"/>
      <c r="F84" s="46">
        <f t="shared" si="5"/>
        <v>0</v>
      </c>
      <c r="G84" s="40" t="str">
        <f>IF(_xlfn.XLOOKUP(B84,'POP Limieten'!$B$2:$B$14,'POP Limieten'!$C$2:$C$14,"")="","",IF(E84&gt;_xlfn.XLOOKUP(B84,'POP Limieten'!$B$2:$B$14,'POP Limieten'!$C$2:$C$14,""),1,0))</f>
        <v/>
      </c>
      <c r="H84" s="46"/>
      <c r="I84" s="46"/>
      <c r="J84" s="46"/>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row>
    <row r="85" spans="1:51">
      <c r="A85" s="47" t="s">
        <v>372</v>
      </c>
      <c r="B85" s="18" t="s">
        <v>373</v>
      </c>
      <c r="C85" s="18" t="s">
        <v>374</v>
      </c>
      <c r="D85" s="19" t="s">
        <v>375</v>
      </c>
      <c r="E85" s="140"/>
      <c r="F85" s="46">
        <f t="shared" si="5"/>
        <v>0</v>
      </c>
      <c r="G85" s="40" t="str">
        <f>IF(_xlfn.XLOOKUP(B85,'POP Limieten'!$B$2:$B$14,'POP Limieten'!$C$2:$C$14,"")="","",IF(E85&gt;_xlfn.XLOOKUP(B85,'POP Limieten'!$B$2:$B$14,'POP Limieten'!$C$2:$C$14,""),1,0))</f>
        <v/>
      </c>
      <c r="H85" s="46"/>
      <c r="I85" s="46"/>
      <c r="J85" s="46"/>
      <c r="K85" s="43"/>
      <c r="L85" s="43">
        <f>IF(F85&gt;$L$6,F85,0)</f>
        <v>0</v>
      </c>
      <c r="M85" s="43"/>
      <c r="N85" s="43"/>
      <c r="O85" s="43"/>
      <c r="P85" s="43">
        <f>F85</f>
        <v>0</v>
      </c>
      <c r="Q85" s="43"/>
      <c r="R85" s="43"/>
      <c r="S85" s="43"/>
      <c r="T85" s="43"/>
      <c r="U85" s="43">
        <f>IF(F85&gt;$U$6,F85,0)</f>
        <v>0</v>
      </c>
      <c r="V85" s="43"/>
      <c r="W85" s="43"/>
      <c r="X85" s="43"/>
      <c r="Y85" s="43"/>
      <c r="Z85" s="43"/>
      <c r="AA85" s="43"/>
      <c r="AB85" s="43"/>
      <c r="AC85" s="43"/>
      <c r="AD85" s="43"/>
      <c r="AE85" s="43">
        <f>IF(F85&gt;$AE$6,F85,0)</f>
        <v>0</v>
      </c>
      <c r="AF85" s="43"/>
      <c r="AG85" s="43"/>
      <c r="AH85" s="43">
        <f>F85</f>
        <v>0</v>
      </c>
      <c r="AI85" s="43"/>
      <c r="AJ85" s="43"/>
      <c r="AK85" s="43"/>
      <c r="AL85" s="43"/>
      <c r="AM85" s="43"/>
      <c r="AN85" s="43"/>
      <c r="AO85" s="43">
        <f>IF(F85&gt;$AO$6,F85,0)</f>
        <v>0</v>
      </c>
      <c r="AP85" s="43"/>
      <c r="AQ85" s="43"/>
      <c r="AR85" s="43"/>
      <c r="AS85" s="43"/>
      <c r="AT85" s="43"/>
      <c r="AU85" s="43"/>
      <c r="AV85" s="43"/>
      <c r="AW85" s="43"/>
      <c r="AX85" s="43"/>
      <c r="AY85" s="43"/>
    </row>
    <row r="86" spans="1:51" ht="28.5">
      <c r="A86" s="28" t="s">
        <v>376</v>
      </c>
      <c r="B86" s="18" t="s">
        <v>377</v>
      </c>
      <c r="C86" s="18" t="s">
        <v>378</v>
      </c>
      <c r="D86" s="79" t="s">
        <v>379</v>
      </c>
      <c r="E86" s="140"/>
      <c r="F86" s="46">
        <f t="shared" si="5"/>
        <v>0</v>
      </c>
      <c r="G86" s="40" t="str">
        <f>IF(_xlfn.XLOOKUP(B86,'POP Limieten'!$B$2:$B$14,'POP Limieten'!$C$2:$C$14,"")="","",IF(E86&gt;_xlfn.XLOOKUP(B86,'POP Limieten'!$B$2:$B$14,'POP Limieten'!$C$2:$C$14,""),1,0))</f>
        <v/>
      </c>
      <c r="H86" s="46"/>
      <c r="I86" s="46"/>
      <c r="J86" s="46"/>
      <c r="K86" s="43"/>
      <c r="L86" s="43"/>
      <c r="M86" s="43">
        <f>IF(F86&gt;$M$6,F86,0)</f>
        <v>0</v>
      </c>
      <c r="N86" s="43">
        <f>IF(F86&gt;$N$6,F86,0)</f>
        <v>0</v>
      </c>
      <c r="O86" s="43">
        <f>F86</f>
        <v>0</v>
      </c>
      <c r="P86" s="43"/>
      <c r="Q86" s="43"/>
      <c r="R86" s="43"/>
      <c r="S86" s="43">
        <f>IF(F86&gt;$S$6,F86,0)</f>
        <v>0</v>
      </c>
      <c r="T86" s="43"/>
      <c r="U86" s="43"/>
      <c r="V86" s="43"/>
      <c r="W86" s="43"/>
      <c r="X86" s="43">
        <f>IF(F86&gt;$X$6,F86,0)</f>
        <v>0</v>
      </c>
      <c r="Y86" s="43">
        <f>IF(F86&gt;$Y$6,F86,0)</f>
        <v>0</v>
      </c>
      <c r="Z86" s="43"/>
      <c r="AA86" s="43"/>
      <c r="AB86" s="43"/>
      <c r="AC86" s="43"/>
      <c r="AD86" s="43"/>
      <c r="AE86" s="43"/>
      <c r="AF86" s="43"/>
      <c r="AG86" s="43">
        <f>F86</f>
        <v>0</v>
      </c>
      <c r="AH86" s="43"/>
      <c r="AI86" s="43"/>
      <c r="AJ86" s="43">
        <f>F86</f>
        <v>0</v>
      </c>
      <c r="AK86" s="43"/>
      <c r="AL86" s="43"/>
      <c r="AM86" s="43">
        <f>F86</f>
        <v>0</v>
      </c>
      <c r="AN86" s="43"/>
      <c r="AO86" s="43">
        <f>IF(F86&gt;$AO$6,F86,0)</f>
        <v>0</v>
      </c>
      <c r="AP86" s="43">
        <f>F86</f>
        <v>0</v>
      </c>
      <c r="AQ86" s="43">
        <f>F86</f>
        <v>0</v>
      </c>
      <c r="AR86" s="46">
        <f>IF(F86&gt;$AR$6,F86,0)</f>
        <v>0</v>
      </c>
      <c r="AS86" s="43"/>
      <c r="AT86" s="43"/>
      <c r="AU86" s="43"/>
      <c r="AV86" s="43"/>
      <c r="AW86" s="43"/>
      <c r="AX86" s="43"/>
      <c r="AY86" s="43"/>
    </row>
    <row r="87" spans="1:51">
      <c r="A87" s="47"/>
      <c r="B87" s="16" t="s">
        <v>380</v>
      </c>
      <c r="C87" s="18" t="s">
        <v>381</v>
      </c>
      <c r="D87" s="51" t="s">
        <v>382</v>
      </c>
      <c r="E87" s="140"/>
      <c r="F87" s="46">
        <f t="shared" si="5"/>
        <v>0</v>
      </c>
      <c r="G87" s="40" t="str">
        <f>IF(_xlfn.XLOOKUP(B87,'POP Limieten'!$B$2:$B$14,'POP Limieten'!$C$2:$C$14,"")="","",IF(E87&gt;_xlfn.XLOOKUP(B87,'POP Limieten'!$B$2:$B$14,'POP Limieten'!$C$2:$C$14,""),1,0))</f>
        <v/>
      </c>
      <c r="H87" s="46"/>
      <c r="I87" s="46"/>
      <c r="J87" s="46"/>
      <c r="K87" s="43"/>
      <c r="L87" s="43">
        <f>IF(F87&gt;$L$6,F87,0)</f>
        <v>0</v>
      </c>
      <c r="M87" s="43"/>
      <c r="N87" s="43"/>
      <c r="O87" s="43"/>
      <c r="P87" s="43"/>
      <c r="Q87" s="43"/>
      <c r="R87" s="43"/>
      <c r="S87" s="43">
        <f>IF(F87&gt;$S$6,F87,0)</f>
        <v>0</v>
      </c>
      <c r="T87" s="43">
        <f>IF(F87&gt;$T$6,F87,0)</f>
        <v>0</v>
      </c>
      <c r="U87" s="43"/>
      <c r="V87" s="43"/>
      <c r="W87" s="43"/>
      <c r="X87" s="43"/>
      <c r="Y87" s="43"/>
      <c r="Z87" s="43"/>
      <c r="AA87" s="43"/>
      <c r="AB87" s="43"/>
      <c r="AC87" s="43"/>
      <c r="AD87" s="43"/>
      <c r="AE87" s="43">
        <f>IF(F87&gt;$AE$6,F87,0)</f>
        <v>0</v>
      </c>
      <c r="AF87" s="43"/>
      <c r="AG87" s="43"/>
      <c r="AH87" s="43"/>
      <c r="AI87" s="43"/>
      <c r="AJ87" s="43"/>
      <c r="AK87" s="43"/>
      <c r="AL87" s="43"/>
      <c r="AM87" s="43"/>
      <c r="AN87" s="43"/>
      <c r="AO87" s="43">
        <f>IF(F87&gt;$AO$6,F87,0)</f>
        <v>0</v>
      </c>
      <c r="AP87" s="43">
        <f>F87</f>
        <v>0</v>
      </c>
      <c r="AQ87" s="43">
        <f>F87</f>
        <v>0</v>
      </c>
      <c r="AR87" s="46">
        <f>IF(F87&gt;$AR$6,F87,0)</f>
        <v>0</v>
      </c>
      <c r="AS87" s="43"/>
      <c r="AT87" s="43"/>
      <c r="AU87" s="43"/>
      <c r="AV87" s="43"/>
      <c r="AW87" s="43"/>
      <c r="AX87" s="43"/>
      <c r="AY87" s="43"/>
    </row>
    <row r="88" spans="1:51">
      <c r="A88" s="47"/>
      <c r="B88" s="18" t="s">
        <v>383</v>
      </c>
      <c r="C88" s="18" t="s">
        <v>384</v>
      </c>
      <c r="D88" s="19" t="s">
        <v>385</v>
      </c>
      <c r="E88" s="140"/>
      <c r="F88" s="46">
        <f t="shared" si="5"/>
        <v>0</v>
      </c>
      <c r="G88" s="40" t="str">
        <f>IF(_xlfn.XLOOKUP(B88,'POP Limieten'!$B$2:$B$14,'POP Limieten'!$C$2:$C$14,"")="","",IF(E88&gt;_xlfn.XLOOKUP(B88,'POP Limieten'!$B$2:$B$14,'POP Limieten'!$C$2:$C$14,""),1,0))</f>
        <v/>
      </c>
      <c r="H88" s="46"/>
      <c r="I88" s="46"/>
      <c r="J88" s="46"/>
      <c r="K88" s="43"/>
      <c r="L88" s="43">
        <f>IF(F88&gt;$L$6,F88,0)</f>
        <v>0</v>
      </c>
      <c r="M88" s="43"/>
      <c r="N88" s="43"/>
      <c r="O88" s="43"/>
      <c r="P88" s="43"/>
      <c r="Q88" s="43">
        <f>F88</f>
        <v>0</v>
      </c>
      <c r="R88" s="43"/>
      <c r="S88" s="43"/>
      <c r="T88" s="43"/>
      <c r="U88" s="43"/>
      <c r="V88" s="43"/>
      <c r="W88" s="43"/>
      <c r="X88" s="43"/>
      <c r="Y88" s="43"/>
      <c r="Z88" s="43"/>
      <c r="AA88" s="43"/>
      <c r="AB88" s="43"/>
      <c r="AC88" s="43"/>
      <c r="AD88" s="43"/>
      <c r="AE88" s="43">
        <f>IF(F88&gt;$AE$6,F88,0)</f>
        <v>0</v>
      </c>
      <c r="AF88" s="43"/>
      <c r="AG88" s="43"/>
      <c r="AH88" s="43"/>
      <c r="AI88" s="43"/>
      <c r="AJ88" s="43"/>
      <c r="AK88" s="43"/>
      <c r="AL88" s="43"/>
      <c r="AM88" s="43"/>
      <c r="AN88" s="43"/>
      <c r="AO88" s="43"/>
      <c r="AP88" s="43"/>
      <c r="AQ88" s="43"/>
      <c r="AR88" s="43"/>
      <c r="AS88" s="43"/>
      <c r="AT88" s="43"/>
      <c r="AU88" s="43"/>
      <c r="AV88" s="43"/>
      <c r="AW88" s="43"/>
      <c r="AX88" s="43"/>
      <c r="AY88" s="43"/>
    </row>
    <row r="89" spans="1:51">
      <c r="A89" s="47"/>
      <c r="B89" s="18" t="s">
        <v>386</v>
      </c>
      <c r="C89" s="18" t="s">
        <v>387</v>
      </c>
      <c r="D89" s="79" t="s">
        <v>388</v>
      </c>
      <c r="E89" s="140"/>
      <c r="F89" s="46">
        <f t="shared" si="5"/>
        <v>0</v>
      </c>
      <c r="G89" s="40" t="str">
        <f>IF(_xlfn.XLOOKUP(B89,'POP Limieten'!$B$2:$B$14,'POP Limieten'!$C$2:$C$14,"")="","",IF(E89&gt;_xlfn.XLOOKUP(B89,'POP Limieten'!$B$2:$B$14,'POP Limieten'!$C$2:$C$14,""),1,0))</f>
        <v/>
      </c>
      <c r="H89" s="46"/>
      <c r="I89" s="46"/>
      <c r="J89" s="46"/>
      <c r="K89" s="43"/>
      <c r="L89" s="43"/>
      <c r="M89" s="43">
        <f>IF(F89&gt;$M$6,F89,0)</f>
        <v>0</v>
      </c>
      <c r="N89" s="43">
        <f>IF(F89&gt;$N$6,F89,0)</f>
        <v>0</v>
      </c>
      <c r="O89" s="43"/>
      <c r="P89" s="43"/>
      <c r="Q89" s="43">
        <f>F89</f>
        <v>0</v>
      </c>
      <c r="R89" s="43"/>
      <c r="S89" s="43"/>
      <c r="T89" s="43"/>
      <c r="U89" s="43"/>
      <c r="V89" s="43"/>
      <c r="W89" s="43"/>
      <c r="X89" s="43"/>
      <c r="Y89" s="43"/>
      <c r="Z89" s="43"/>
      <c r="AA89" s="43">
        <f>IF(F89&gt;$AA$6,F89,0)</f>
        <v>0</v>
      </c>
      <c r="AB89" s="43"/>
      <c r="AC89" s="43"/>
      <c r="AD89" s="43"/>
      <c r="AE89" s="43"/>
      <c r="AF89" s="43"/>
      <c r="AG89" s="43"/>
      <c r="AH89" s="43"/>
      <c r="AI89" s="43"/>
      <c r="AJ89" s="43"/>
      <c r="AK89" s="43"/>
      <c r="AL89" s="43"/>
      <c r="AM89" s="43"/>
      <c r="AN89" s="43"/>
      <c r="AO89" s="43"/>
      <c r="AP89" s="43"/>
      <c r="AQ89" s="43"/>
      <c r="AR89" s="43"/>
      <c r="AS89" s="43"/>
      <c r="AT89" s="43"/>
      <c r="AU89" s="43"/>
      <c r="AV89" s="43"/>
      <c r="AW89" s="43"/>
      <c r="AX89" s="43"/>
      <c r="AY89" s="43"/>
    </row>
    <row r="90" spans="1:51">
      <c r="A90" s="17" t="s">
        <v>389</v>
      </c>
      <c r="B90" s="18" t="s">
        <v>390</v>
      </c>
      <c r="C90" s="18" t="s">
        <v>391</v>
      </c>
      <c r="D90" s="19" t="s">
        <v>392</v>
      </c>
      <c r="E90" s="140"/>
      <c r="F90" s="46">
        <f t="shared" si="5"/>
        <v>0</v>
      </c>
      <c r="G90" s="40" t="str">
        <f>IF(_xlfn.XLOOKUP(B90,'POP Limieten'!$B$2:$B$14,'POP Limieten'!$C$2:$C$14,"")="","",IF(E90&gt;_xlfn.XLOOKUP(B90,'POP Limieten'!$B$2:$B$14,'POP Limieten'!$C$2:$C$14,""),1,0))</f>
        <v/>
      </c>
      <c r="H90" s="46"/>
      <c r="I90" s="46"/>
      <c r="J90" s="46"/>
      <c r="K90" s="43">
        <f>F90</f>
        <v>0</v>
      </c>
      <c r="L90" s="43"/>
      <c r="M90" s="43"/>
      <c r="N90" s="43">
        <f>IF(F90&gt;$N$6,F90,0)</f>
        <v>0</v>
      </c>
      <c r="O90" s="43">
        <f>F90</f>
        <v>0</v>
      </c>
      <c r="P90" s="43"/>
      <c r="Q90" s="43"/>
      <c r="R90" s="43">
        <f>F90</f>
        <v>0</v>
      </c>
      <c r="S90" s="43"/>
      <c r="T90" s="43"/>
      <c r="U90" s="43"/>
      <c r="V90" s="43"/>
      <c r="W90" s="43"/>
      <c r="X90" s="43"/>
      <c r="Y90" s="43"/>
      <c r="Z90" s="43"/>
      <c r="AA90" s="43"/>
      <c r="AB90" s="43"/>
      <c r="AC90" s="43">
        <f>F90</f>
        <v>0</v>
      </c>
      <c r="AD90" s="43"/>
      <c r="AE90" s="43"/>
      <c r="AF90" s="43"/>
      <c r="AG90" s="43"/>
      <c r="AH90" s="43"/>
      <c r="AI90" s="43">
        <f>F90</f>
        <v>0</v>
      </c>
      <c r="AJ90" s="43"/>
      <c r="AK90" s="35"/>
      <c r="AL90" s="43"/>
      <c r="AM90" s="43"/>
      <c r="AN90" s="43"/>
      <c r="AO90" s="43"/>
      <c r="AP90" s="43"/>
      <c r="AQ90" s="43"/>
      <c r="AR90" s="43"/>
      <c r="AS90" s="43"/>
      <c r="AT90" s="43"/>
      <c r="AU90" s="43"/>
      <c r="AV90" s="43"/>
      <c r="AW90" s="43"/>
      <c r="AX90" s="43"/>
      <c r="AY90" s="43"/>
    </row>
    <row r="91" spans="1:51">
      <c r="A91" s="17"/>
      <c r="B91" s="18" t="s">
        <v>393</v>
      </c>
      <c r="C91" s="18" t="s">
        <v>394</v>
      </c>
      <c r="D91" s="19" t="s">
        <v>395</v>
      </c>
      <c r="E91" s="140"/>
      <c r="F91" s="46">
        <f t="shared" si="5"/>
        <v>0</v>
      </c>
      <c r="G91" s="40" t="str">
        <f>IF(_xlfn.XLOOKUP(B91,'POP Limieten'!$B$2:$B$14,'POP Limieten'!$C$2:$C$14,"")="","",IF(E91&gt;_xlfn.XLOOKUP(B91,'POP Limieten'!$B$2:$B$14,'POP Limieten'!$C$2:$C$14,""),1,0))</f>
        <v/>
      </c>
      <c r="H91" s="46"/>
      <c r="I91" s="46"/>
      <c r="J91" s="46"/>
      <c r="K91" s="43">
        <f>F91</f>
        <v>0</v>
      </c>
      <c r="L91" s="43"/>
      <c r="M91" s="43"/>
      <c r="N91" s="43">
        <f>IF(F91&gt;$N$6,F91,0)</f>
        <v>0</v>
      </c>
      <c r="O91" s="43"/>
      <c r="P91" s="43">
        <f>F91</f>
        <v>0</v>
      </c>
      <c r="Q91" s="43">
        <f>F91</f>
        <v>0</v>
      </c>
      <c r="R91" s="43">
        <f>F91</f>
        <v>0</v>
      </c>
      <c r="S91" s="43"/>
      <c r="T91" s="43"/>
      <c r="U91" s="43"/>
      <c r="V91" s="43"/>
      <c r="W91" s="43"/>
      <c r="X91" s="43"/>
      <c r="Y91" s="43"/>
      <c r="Z91" s="43"/>
      <c r="AA91" s="43"/>
      <c r="AB91" s="43"/>
      <c r="AC91" s="43"/>
      <c r="AD91" s="43"/>
      <c r="AE91" s="43"/>
      <c r="AF91" s="43"/>
      <c r="AG91" s="43"/>
      <c r="AH91" s="43">
        <f>F91</f>
        <v>0</v>
      </c>
      <c r="AI91" s="43"/>
      <c r="AJ91" s="43"/>
      <c r="AK91" s="43"/>
      <c r="AL91" s="43"/>
      <c r="AM91" s="43"/>
      <c r="AN91" s="43"/>
      <c r="AO91" s="43"/>
      <c r="AP91" s="43"/>
      <c r="AQ91" s="43"/>
      <c r="AR91" s="43"/>
      <c r="AS91" s="43"/>
      <c r="AT91" s="43"/>
      <c r="AU91" s="43"/>
      <c r="AV91" s="43"/>
      <c r="AW91" s="43"/>
      <c r="AX91" s="43"/>
      <c r="AY91" s="43"/>
    </row>
    <row r="92" spans="1:51">
      <c r="A92" s="17"/>
      <c r="B92" s="18" t="s">
        <v>396</v>
      </c>
      <c r="C92" s="18" t="s">
        <v>397</v>
      </c>
      <c r="D92" s="49" t="s">
        <v>398</v>
      </c>
      <c r="E92" s="140"/>
      <c r="F92" s="46">
        <f t="shared" si="5"/>
        <v>0</v>
      </c>
      <c r="G92" s="40" t="str">
        <f>IF(_xlfn.XLOOKUP(B92,'POP Limieten'!$B$2:$B$14,'POP Limieten'!$C$2:$C$14,"")="","",IF(E92&gt;_xlfn.XLOOKUP(B92,'POP Limieten'!$B$2:$B$14,'POP Limieten'!$C$2:$C$14,""),1,0))</f>
        <v/>
      </c>
      <c r="H92" s="46"/>
      <c r="I92" s="46"/>
      <c r="J92" s="46"/>
      <c r="K92" s="43">
        <f>F92</f>
        <v>0</v>
      </c>
      <c r="L92" s="43"/>
      <c r="M92" s="43"/>
      <c r="N92" s="43"/>
      <c r="O92" s="43"/>
      <c r="P92" s="43">
        <f>F92</f>
        <v>0</v>
      </c>
      <c r="Q92" s="43"/>
      <c r="R92" s="43">
        <f>F92</f>
        <v>0</v>
      </c>
      <c r="S92" s="50"/>
      <c r="T92" s="50"/>
      <c r="U92" s="50"/>
      <c r="V92" s="50"/>
      <c r="W92" s="50"/>
      <c r="X92" s="50"/>
      <c r="Y92" s="50"/>
      <c r="Z92" s="43">
        <f>IF(F92&gt;$Z$6,F92,0)</f>
        <v>0</v>
      </c>
      <c r="AA92" s="43"/>
      <c r="AB92" s="43"/>
      <c r="AC92" s="43"/>
      <c r="AD92" s="43"/>
      <c r="AE92" s="43"/>
      <c r="AF92" s="43"/>
      <c r="AG92" s="43"/>
      <c r="AH92" s="43"/>
      <c r="AI92" s="43"/>
      <c r="AJ92" s="43"/>
      <c r="AK92" s="43"/>
      <c r="AL92" s="43"/>
      <c r="AM92" s="43"/>
      <c r="AN92" s="43"/>
      <c r="AO92" s="43"/>
      <c r="AP92" s="43"/>
      <c r="AQ92" s="43"/>
      <c r="AR92" s="43"/>
      <c r="AS92" s="43"/>
      <c r="AT92" s="43"/>
      <c r="AU92" s="43"/>
      <c r="AV92" s="43"/>
      <c r="AW92" s="43"/>
      <c r="AX92" s="43"/>
      <c r="AY92" s="43"/>
    </row>
    <row r="93" spans="1:51">
      <c r="A93" s="17"/>
      <c r="B93" s="18" t="s">
        <v>399</v>
      </c>
      <c r="C93" s="18" t="s">
        <v>400</v>
      </c>
      <c r="D93" s="19" t="s">
        <v>401</v>
      </c>
      <c r="E93" s="140"/>
      <c r="F93" s="46">
        <f t="shared" si="5"/>
        <v>0</v>
      </c>
      <c r="G93" s="40" t="str">
        <f>IF(_xlfn.XLOOKUP(B93,'POP Limieten'!$B$2:$B$14,'POP Limieten'!$C$2:$C$14,"")="","",IF(E93&gt;_xlfn.XLOOKUP(B93,'POP Limieten'!$B$2:$B$14,'POP Limieten'!$C$2:$C$14,""),1,0))</f>
        <v/>
      </c>
      <c r="H93" s="46"/>
      <c r="I93" s="46"/>
      <c r="J93" s="46"/>
      <c r="K93" s="43">
        <f>F93</f>
        <v>0</v>
      </c>
      <c r="L93" s="43"/>
      <c r="M93" s="43"/>
      <c r="N93" s="43">
        <f>IF(F93&gt;$N$6,F93,0)</f>
        <v>0</v>
      </c>
      <c r="O93" s="43"/>
      <c r="P93" s="43"/>
      <c r="Q93" s="43"/>
      <c r="R93" s="43"/>
      <c r="S93" s="43"/>
      <c r="T93" s="43"/>
      <c r="U93" s="43"/>
      <c r="V93" s="43"/>
      <c r="W93" s="43"/>
      <c r="X93" s="43"/>
      <c r="Y93" s="43"/>
      <c r="Z93" s="43">
        <f>IF(F93&gt;$Z$6,F93,0)</f>
        <v>0</v>
      </c>
      <c r="AA93" s="43"/>
      <c r="AB93" s="43">
        <f>IF(F93&gt;$AB$6,F93,0)</f>
        <v>0</v>
      </c>
      <c r="AC93" s="43"/>
      <c r="AD93" s="43"/>
      <c r="AE93" s="43"/>
      <c r="AF93" s="43"/>
      <c r="AG93" s="43"/>
      <c r="AH93" s="43"/>
      <c r="AI93" s="46"/>
      <c r="AJ93" s="43"/>
      <c r="AK93" s="43"/>
      <c r="AL93" s="43"/>
      <c r="AM93" s="43"/>
      <c r="AN93" s="43"/>
      <c r="AO93" s="43"/>
      <c r="AP93" s="43"/>
      <c r="AQ93" s="43"/>
      <c r="AR93" s="43"/>
      <c r="AS93" s="43"/>
      <c r="AT93" s="43"/>
      <c r="AU93" s="43"/>
      <c r="AV93" s="43"/>
      <c r="AW93" s="43"/>
      <c r="AX93" s="43"/>
      <c r="AY93" s="43"/>
    </row>
    <row r="94" spans="1:51">
      <c r="A94" s="17"/>
      <c r="B94" s="18" t="s">
        <v>402</v>
      </c>
      <c r="C94" s="18" t="s">
        <v>403</v>
      </c>
      <c r="D94" s="19" t="s">
        <v>404</v>
      </c>
      <c r="E94" s="140"/>
      <c r="F94" s="46">
        <f t="shared" si="5"/>
        <v>0</v>
      </c>
      <c r="G94" s="40" t="str">
        <f>IF(_xlfn.XLOOKUP(B94,'POP Limieten'!$B$2:$B$14,'POP Limieten'!$C$2:$C$14,"")="","",IF(E94&gt;_xlfn.XLOOKUP(B94,'POP Limieten'!$B$2:$B$14,'POP Limieten'!$C$2:$C$14,""),1,0))</f>
        <v/>
      </c>
      <c r="H94" s="46"/>
      <c r="I94" s="46"/>
      <c r="J94" s="46"/>
      <c r="K94" s="43">
        <f>F94</f>
        <v>0</v>
      </c>
      <c r="L94" s="43"/>
      <c r="M94" s="43"/>
      <c r="N94" s="43">
        <f>IF(F94&gt;$N$6,F94,0)</f>
        <v>0</v>
      </c>
      <c r="O94" s="43">
        <f>F94</f>
        <v>0</v>
      </c>
      <c r="P94" s="43"/>
      <c r="Q94" s="43"/>
      <c r="R94" s="43"/>
      <c r="S94" s="43"/>
      <c r="T94" s="43"/>
      <c r="U94" s="43"/>
      <c r="V94" s="43"/>
      <c r="W94" s="43"/>
      <c r="X94" s="43"/>
      <c r="Y94" s="43"/>
      <c r="Z94" s="43">
        <f>IF(F94&gt;$Z$6,F94,0)</f>
        <v>0</v>
      </c>
      <c r="AA94" s="43"/>
      <c r="AB94" s="43"/>
      <c r="AC94" s="43"/>
      <c r="AD94" s="43"/>
      <c r="AE94" s="43"/>
      <c r="AF94" s="43"/>
      <c r="AG94" s="43"/>
      <c r="AH94" s="43">
        <f>F94</f>
        <v>0</v>
      </c>
      <c r="AI94" s="43"/>
      <c r="AJ94" s="43"/>
      <c r="AK94" s="43"/>
      <c r="AL94" s="43"/>
      <c r="AM94" s="43"/>
      <c r="AN94" s="43"/>
      <c r="AO94" s="43"/>
      <c r="AP94" s="43"/>
      <c r="AQ94" s="43"/>
      <c r="AR94" s="43"/>
      <c r="AS94" s="43"/>
      <c r="AT94" s="43"/>
      <c r="AU94" s="43"/>
      <c r="AV94" s="43"/>
      <c r="AW94" s="43"/>
      <c r="AX94" s="43"/>
      <c r="AY94" s="43"/>
    </row>
    <row r="95" spans="1:51">
      <c r="A95" s="17" t="s">
        <v>405</v>
      </c>
      <c r="B95" s="18" t="s">
        <v>406</v>
      </c>
      <c r="C95" s="18" t="s">
        <v>407</v>
      </c>
      <c r="D95" s="19" t="s">
        <v>408</v>
      </c>
      <c r="E95" s="140"/>
      <c r="F95" s="46">
        <f t="shared" si="5"/>
        <v>0</v>
      </c>
      <c r="G95" s="40" t="str">
        <f>IF(_xlfn.XLOOKUP(B95,'POP Limieten'!$B$2:$B$14,'POP Limieten'!$C$2:$C$14,"")="","",IF(E95&gt;_xlfn.XLOOKUP(B95,'POP Limieten'!$B$2:$B$14,'POP Limieten'!$C$2:$C$14,""),1,0))</f>
        <v/>
      </c>
      <c r="H95" s="46"/>
      <c r="I95" s="46"/>
      <c r="J95" s="46"/>
      <c r="K95" s="43"/>
      <c r="L95" s="43"/>
      <c r="M95" s="43"/>
      <c r="N95" s="43"/>
      <c r="O95" s="43"/>
      <c r="P95" s="43"/>
      <c r="Q95" s="43"/>
      <c r="R95" s="43"/>
      <c r="S95" s="43"/>
      <c r="T95" s="43"/>
      <c r="U95" s="43"/>
      <c r="V95" s="43"/>
      <c r="W95" s="43"/>
      <c r="X95" s="43"/>
      <c r="Y95" s="43"/>
      <c r="Z95" s="43"/>
      <c r="AA95" s="43">
        <f>IF(F95&gt;$AA$6,F95,0)</f>
        <v>0</v>
      </c>
      <c r="AB95" s="43"/>
      <c r="AC95" s="43"/>
      <c r="AD95" s="43">
        <f>F95</f>
        <v>0</v>
      </c>
      <c r="AE95" s="43"/>
      <c r="AF95" s="43"/>
      <c r="AG95" s="43"/>
      <c r="AH95" s="43"/>
      <c r="AI95" s="43"/>
      <c r="AJ95" s="43"/>
      <c r="AK95" s="43"/>
      <c r="AL95" s="43"/>
      <c r="AM95" s="43"/>
      <c r="AN95" s="43"/>
      <c r="AO95" s="43">
        <f>IF(F95&gt;$AO$6,F95,0)</f>
        <v>0</v>
      </c>
      <c r="AP95" s="43">
        <f>F95</f>
        <v>0</v>
      </c>
      <c r="AQ95" s="43">
        <f>F95</f>
        <v>0</v>
      </c>
      <c r="AR95" s="46">
        <f>IF(F95&gt;$AR$6,F95,0)</f>
        <v>0</v>
      </c>
      <c r="AS95" s="43"/>
      <c r="AT95" s="43"/>
      <c r="AU95" s="43"/>
      <c r="AV95" s="43"/>
      <c r="AW95" s="43"/>
      <c r="AX95" s="43"/>
      <c r="AY95" s="43"/>
    </row>
    <row r="96" spans="1:51">
      <c r="A96" s="17"/>
      <c r="B96" s="91" t="s">
        <v>409</v>
      </c>
      <c r="C96" s="18" t="s">
        <v>410</v>
      </c>
      <c r="D96" s="51" t="s">
        <v>411</v>
      </c>
      <c r="E96" s="140"/>
      <c r="F96" s="46">
        <f t="shared" si="5"/>
        <v>0</v>
      </c>
      <c r="G96" s="40" t="str">
        <f>IF(_xlfn.XLOOKUP(B96,'POP Limieten'!$B$2:$B$14,'POP Limieten'!$C$2:$C$14,"")="","",IF(E96&gt;_xlfn.XLOOKUP(B96,'POP Limieten'!$B$2:$B$14,'POP Limieten'!$C$2:$C$14,""),1,0))</f>
        <v/>
      </c>
      <c r="H96" s="46"/>
      <c r="I96" s="46"/>
      <c r="J96" s="46"/>
      <c r="K96" s="43"/>
      <c r="L96" s="43"/>
      <c r="M96" s="43"/>
      <c r="N96" s="43"/>
      <c r="O96" s="43"/>
      <c r="P96" s="43"/>
      <c r="Q96" s="43"/>
      <c r="R96" s="43"/>
      <c r="S96" s="43">
        <f>IF(F96&gt;$S$6,F96,0)</f>
        <v>0</v>
      </c>
      <c r="T96" s="43">
        <f>IF(F96&gt;$T$6,F96,0)</f>
        <v>0</v>
      </c>
      <c r="U96" s="43"/>
      <c r="V96" s="43"/>
      <c r="W96" s="43"/>
      <c r="X96" s="43"/>
      <c r="Y96" s="43"/>
      <c r="Z96" s="43"/>
      <c r="AA96" s="43"/>
      <c r="AB96" s="43"/>
      <c r="AC96" s="43"/>
      <c r="AD96" s="43"/>
      <c r="AE96" s="43"/>
      <c r="AF96" s="43"/>
      <c r="AG96" s="43"/>
      <c r="AH96" s="43"/>
      <c r="AI96" s="43"/>
      <c r="AJ96" s="43"/>
      <c r="AK96" s="43"/>
      <c r="AL96" s="43"/>
      <c r="AM96" s="43"/>
      <c r="AN96" s="43"/>
      <c r="AO96" s="43"/>
      <c r="AP96" s="43"/>
      <c r="AQ96" s="43"/>
      <c r="AR96" s="43"/>
      <c r="AS96" s="43"/>
      <c r="AT96" s="43"/>
      <c r="AU96" s="43"/>
      <c r="AV96" s="43"/>
      <c r="AW96" s="43"/>
      <c r="AX96" s="43"/>
      <c r="AY96" s="43"/>
    </row>
    <row r="97" spans="1:51">
      <c r="A97" s="17"/>
      <c r="B97" s="91" t="s">
        <v>412</v>
      </c>
      <c r="C97" s="18" t="s">
        <v>413</v>
      </c>
      <c r="D97" s="51" t="s">
        <v>414</v>
      </c>
      <c r="E97" s="140"/>
      <c r="F97" s="46">
        <f t="shared" si="5"/>
        <v>0</v>
      </c>
      <c r="G97" s="40" t="str">
        <f>IF(_xlfn.XLOOKUP(B97,'POP Limieten'!$B$2:$B$14,'POP Limieten'!$C$2:$C$14,"")="","",IF(E97&gt;_xlfn.XLOOKUP(B97,'POP Limieten'!$B$2:$B$14,'POP Limieten'!$C$2:$C$14,""),1,0))</f>
        <v/>
      </c>
      <c r="H97" s="46"/>
      <c r="I97" s="46"/>
      <c r="J97" s="46"/>
      <c r="K97" s="43"/>
      <c r="L97" s="43"/>
      <c r="M97" s="43"/>
      <c r="N97" s="43">
        <f>IF(F97&gt;$N$6,F97,0)</f>
        <v>0</v>
      </c>
      <c r="O97" s="43"/>
      <c r="P97" s="43"/>
      <c r="Q97" s="43"/>
      <c r="R97" s="43"/>
      <c r="S97" s="43"/>
      <c r="T97" s="43"/>
      <c r="U97" s="43"/>
      <c r="V97" s="43"/>
      <c r="W97" s="43"/>
      <c r="X97" s="43"/>
      <c r="Y97" s="43"/>
      <c r="Z97" s="43"/>
      <c r="AA97" s="43"/>
      <c r="AB97" s="43"/>
      <c r="AC97" s="43"/>
      <c r="AD97" s="43"/>
      <c r="AE97" s="43"/>
      <c r="AF97" s="43"/>
      <c r="AG97" s="43"/>
      <c r="AH97" s="43"/>
      <c r="AI97" s="43"/>
      <c r="AJ97" s="43"/>
      <c r="AK97" s="43"/>
      <c r="AL97" s="43"/>
      <c r="AM97" s="43"/>
      <c r="AN97" s="43"/>
      <c r="AO97" s="43">
        <f>IF(F97&gt;$AO$6,F97,0)</f>
        <v>0</v>
      </c>
      <c r="AP97" s="43">
        <f>F97</f>
        <v>0</v>
      </c>
      <c r="AQ97" s="43">
        <f>F97</f>
        <v>0</v>
      </c>
      <c r="AR97" s="46">
        <f>IF(F97&gt;$AR$6,F97,0)</f>
        <v>0</v>
      </c>
      <c r="AS97" s="43"/>
      <c r="AT97" s="43"/>
      <c r="AU97" s="43"/>
      <c r="AV97" s="43"/>
      <c r="AW97" s="43"/>
      <c r="AX97" s="43"/>
      <c r="AY97" s="43"/>
    </row>
    <row r="98" spans="1:51">
      <c r="A98" s="17"/>
      <c r="B98" s="91" t="s">
        <v>415</v>
      </c>
      <c r="C98" s="18" t="s">
        <v>416</v>
      </c>
      <c r="D98" s="51" t="s">
        <v>236</v>
      </c>
      <c r="E98" s="140"/>
      <c r="F98" s="46">
        <f t="shared" si="5"/>
        <v>0</v>
      </c>
      <c r="G98" s="40" t="str">
        <f>IF(_xlfn.XLOOKUP(B98,'POP Limieten'!$B$2:$B$14,'POP Limieten'!$C$2:$C$14,"")="","",IF(E98&gt;_xlfn.XLOOKUP(B98,'POP Limieten'!$B$2:$B$14,'POP Limieten'!$C$2:$C$14,""),1,0))</f>
        <v/>
      </c>
      <c r="H98" s="46"/>
      <c r="I98" s="46"/>
      <c r="J98" s="46"/>
      <c r="K98" s="43"/>
      <c r="L98" s="43"/>
      <c r="M98" s="43"/>
      <c r="N98" s="43"/>
      <c r="O98" s="43"/>
      <c r="P98" s="43"/>
      <c r="Q98" s="43"/>
      <c r="R98" s="43"/>
      <c r="S98" s="43"/>
      <c r="T98" s="43"/>
      <c r="U98" s="43"/>
      <c r="V98" s="43"/>
      <c r="W98" s="43"/>
      <c r="X98" s="43"/>
      <c r="Y98" s="43"/>
      <c r="Z98" s="52"/>
      <c r="AA98" s="52"/>
      <c r="AB98" s="43"/>
      <c r="AC98" s="43"/>
      <c r="AD98" s="43"/>
      <c r="AE98" s="43"/>
      <c r="AF98" s="43"/>
      <c r="AG98" s="43"/>
      <c r="AH98" s="43"/>
      <c r="AI98" s="43"/>
      <c r="AJ98" s="43"/>
      <c r="AK98" s="52"/>
      <c r="AL98" s="52"/>
      <c r="AM98" s="52"/>
      <c r="AN98" s="52"/>
      <c r="AO98" s="43">
        <f>IF(F98&gt;$AO$6,F98,0)</f>
        <v>0</v>
      </c>
      <c r="AP98" s="43">
        <f>F98</f>
        <v>0</v>
      </c>
      <c r="AQ98" s="43">
        <f>F98</f>
        <v>0</v>
      </c>
      <c r="AR98" s="46">
        <f>IF(F98&gt;$AR$6,F98,0)</f>
        <v>0</v>
      </c>
      <c r="AS98" s="43"/>
      <c r="AT98" s="43"/>
      <c r="AU98" s="43"/>
      <c r="AV98" s="52"/>
      <c r="AW98" s="52"/>
      <c r="AX98" s="52"/>
      <c r="AY98" s="52"/>
    </row>
    <row r="99" spans="1:51">
      <c r="A99" s="17"/>
      <c r="B99" s="91" t="s">
        <v>417</v>
      </c>
      <c r="C99" s="18" t="s">
        <v>418</v>
      </c>
      <c r="D99" s="51">
        <v>302</v>
      </c>
      <c r="E99" s="140"/>
      <c r="F99" s="46">
        <f t="shared" si="5"/>
        <v>0</v>
      </c>
      <c r="G99" s="40" t="str">
        <f>IF(_xlfn.XLOOKUP(B99,'POP Limieten'!$B$2:$B$14,'POP Limieten'!$C$2:$C$14,"")="","",IF(E99&gt;_xlfn.XLOOKUP(B99,'POP Limieten'!$B$2:$B$14,'POP Limieten'!$C$2:$C$14,""),1,0))</f>
        <v/>
      </c>
      <c r="H99" s="46"/>
      <c r="I99" s="46"/>
      <c r="J99" s="46"/>
      <c r="K99" s="43"/>
      <c r="L99" s="43"/>
      <c r="M99" s="43"/>
      <c r="N99" s="43"/>
      <c r="O99" s="43"/>
      <c r="P99" s="43"/>
      <c r="Q99" s="43"/>
      <c r="R99" s="43"/>
      <c r="S99" s="43"/>
      <c r="T99" s="43"/>
      <c r="U99" s="43"/>
      <c r="V99" s="43"/>
      <c r="W99" s="43"/>
      <c r="X99" s="43"/>
      <c r="Y99" s="43"/>
      <c r="Z99" s="43"/>
      <c r="AA99" s="43">
        <f>IF(F99&gt;$AA$6,F99,0)</f>
        <v>0</v>
      </c>
      <c r="AB99" s="43"/>
      <c r="AC99" s="43"/>
      <c r="AD99" s="43"/>
      <c r="AE99" s="43"/>
      <c r="AF99" s="43"/>
      <c r="AG99" s="43"/>
      <c r="AH99" s="43"/>
      <c r="AI99" s="43"/>
      <c r="AJ99" s="43"/>
      <c r="AK99" s="43"/>
      <c r="AL99" s="43"/>
      <c r="AM99" s="43"/>
      <c r="AN99" s="43"/>
      <c r="AO99" s="43"/>
      <c r="AP99" s="43"/>
      <c r="AQ99" s="43"/>
      <c r="AR99" s="43"/>
      <c r="AS99" s="43"/>
      <c r="AT99" s="43"/>
      <c r="AU99" s="43"/>
      <c r="AV99" s="43"/>
      <c r="AW99" s="43"/>
      <c r="AX99" s="43"/>
      <c r="AY99" s="43"/>
    </row>
    <row r="100" spans="1:51">
      <c r="A100" s="17"/>
      <c r="B100" s="91" t="s">
        <v>419</v>
      </c>
      <c r="C100" s="18" t="s">
        <v>420</v>
      </c>
      <c r="D100" s="51" t="s">
        <v>268</v>
      </c>
      <c r="E100" s="140"/>
      <c r="F100" s="46">
        <f t="shared" si="5"/>
        <v>0</v>
      </c>
      <c r="G100" s="40" t="str">
        <f>IF(_xlfn.XLOOKUP(B100,'POP Limieten'!$B$2:$B$14,'POP Limieten'!$C$2:$C$14,"")="","",IF(E100&gt;_xlfn.XLOOKUP(B100,'POP Limieten'!$B$2:$B$14,'POP Limieten'!$C$2:$C$14,""),1,0))</f>
        <v/>
      </c>
      <c r="H100" s="46"/>
      <c r="I100" s="46"/>
      <c r="J100" s="46"/>
      <c r="K100" s="43"/>
      <c r="L100" s="43"/>
      <c r="M100" s="43"/>
      <c r="N100" s="43"/>
      <c r="O100" s="43"/>
      <c r="P100" s="43"/>
      <c r="Q100" s="43"/>
      <c r="R100" s="43"/>
      <c r="S100" s="43"/>
      <c r="T100" s="43"/>
      <c r="U100" s="43"/>
      <c r="V100" s="43"/>
      <c r="W100" s="43"/>
      <c r="X100" s="43"/>
      <c r="Y100" s="43"/>
      <c r="Z100" s="43"/>
      <c r="AA100" s="43"/>
      <c r="AB100" s="43"/>
      <c r="AC100" s="43"/>
      <c r="AD100" s="43"/>
      <c r="AE100" s="43"/>
      <c r="AF100" s="43"/>
      <c r="AG100" s="43"/>
      <c r="AH100" s="43"/>
      <c r="AI100" s="43"/>
      <c r="AJ100" s="43"/>
      <c r="AK100" s="43"/>
      <c r="AL100" s="43"/>
      <c r="AM100" s="43"/>
      <c r="AN100" s="43"/>
      <c r="AO100" s="43"/>
      <c r="AP100" s="43"/>
      <c r="AQ100" s="43"/>
      <c r="AR100" s="43"/>
      <c r="AS100" s="43"/>
      <c r="AT100" s="43"/>
      <c r="AU100" s="43"/>
      <c r="AV100" s="43"/>
      <c r="AW100" s="43"/>
      <c r="AX100" s="43"/>
      <c r="AY100" s="43"/>
    </row>
    <row r="101" spans="1:51">
      <c r="A101" s="17"/>
      <c r="B101" s="92" t="s">
        <v>421</v>
      </c>
      <c r="C101" s="18" t="s">
        <v>422</v>
      </c>
      <c r="D101" s="51" t="s">
        <v>423</v>
      </c>
      <c r="E101" s="140"/>
      <c r="F101" s="46">
        <f t="shared" si="5"/>
        <v>0</v>
      </c>
      <c r="G101" s="40" t="str">
        <f>IF(_xlfn.XLOOKUP(B101,'POP Limieten'!$B$2:$B$14,'POP Limieten'!$C$2:$C$14,"")="","",IF(E101&gt;_xlfn.XLOOKUP(B101,'POP Limieten'!$B$2:$B$14,'POP Limieten'!$C$2:$C$14,""),1,0))</f>
        <v/>
      </c>
      <c r="H101" s="46"/>
      <c r="I101" s="46"/>
      <c r="J101" s="46"/>
      <c r="K101" s="43"/>
      <c r="L101" s="43"/>
      <c r="M101" s="43"/>
      <c r="N101" s="43"/>
      <c r="O101" s="43"/>
      <c r="P101" s="43"/>
      <c r="Q101" s="43"/>
      <c r="R101" s="43"/>
      <c r="S101" s="43"/>
      <c r="T101" s="43"/>
      <c r="U101" s="43"/>
      <c r="V101" s="43"/>
      <c r="W101" s="43"/>
      <c r="X101" s="43"/>
      <c r="Y101" s="43"/>
      <c r="Z101" s="43"/>
      <c r="AA101" s="43">
        <f>IF(F101&gt;$AA$6,F101,0)</f>
        <v>0</v>
      </c>
      <c r="AB101" s="43"/>
      <c r="AC101" s="43"/>
      <c r="AD101" s="43"/>
      <c r="AE101" s="43"/>
      <c r="AF101" s="43"/>
      <c r="AG101" s="43"/>
      <c r="AH101" s="43"/>
      <c r="AI101" s="43"/>
      <c r="AJ101" s="43"/>
      <c r="AK101" s="43"/>
      <c r="AL101" s="43"/>
      <c r="AM101" s="43"/>
      <c r="AN101" s="43"/>
      <c r="AO101" s="43">
        <f>IF(F101&gt;$AO$6,F101,0)</f>
        <v>0</v>
      </c>
      <c r="AP101" s="43">
        <f>F101</f>
        <v>0</v>
      </c>
      <c r="AQ101" s="43">
        <f>F101</f>
        <v>0</v>
      </c>
      <c r="AR101" s="46">
        <f>IF(F101&gt;$AR$6,F101,0)</f>
        <v>0</v>
      </c>
      <c r="AS101" s="43"/>
      <c r="AT101" s="43"/>
      <c r="AU101" s="43"/>
      <c r="AV101" s="43"/>
      <c r="AW101" s="43"/>
      <c r="AX101" s="43"/>
      <c r="AY101" s="43"/>
    </row>
    <row r="102" spans="1:51">
      <c r="A102" s="17"/>
      <c r="B102" s="92" t="s">
        <v>424</v>
      </c>
      <c r="C102" s="18" t="s">
        <v>425</v>
      </c>
      <c r="D102" s="51" t="s">
        <v>268</v>
      </c>
      <c r="E102" s="140"/>
      <c r="F102" s="46">
        <f t="shared" si="5"/>
        <v>0</v>
      </c>
      <c r="G102" s="40" t="str">
        <f>IF(_xlfn.XLOOKUP(B102,'POP Limieten'!$B$2:$B$14,'POP Limieten'!$C$2:$C$14,"")="","",IF(E102&gt;_xlfn.XLOOKUP(B102,'POP Limieten'!$B$2:$B$14,'POP Limieten'!$C$2:$C$14,""),1,0))</f>
        <v/>
      </c>
      <c r="H102" s="46"/>
      <c r="I102" s="46"/>
      <c r="J102" s="46"/>
      <c r="K102" s="43"/>
      <c r="L102" s="43"/>
      <c r="M102" s="43"/>
      <c r="N102" s="43"/>
      <c r="O102" s="43"/>
      <c r="P102" s="43"/>
      <c r="Q102" s="43"/>
      <c r="R102" s="43"/>
      <c r="S102" s="43"/>
      <c r="T102" s="43"/>
      <c r="U102" s="43"/>
      <c r="V102" s="43"/>
      <c r="W102" s="43"/>
      <c r="X102" s="43"/>
      <c r="Y102" s="43"/>
      <c r="Z102" s="43"/>
      <c r="AA102" s="43"/>
      <c r="AB102" s="43"/>
      <c r="AC102" s="43"/>
      <c r="AD102" s="43"/>
      <c r="AE102" s="43"/>
      <c r="AF102" s="43"/>
      <c r="AG102" s="43"/>
      <c r="AH102" s="43"/>
      <c r="AI102" s="43"/>
      <c r="AJ102" s="43"/>
      <c r="AK102" s="43"/>
      <c r="AL102" s="43"/>
      <c r="AM102" s="43"/>
      <c r="AN102" s="43"/>
      <c r="AO102" s="43"/>
      <c r="AP102" s="43"/>
      <c r="AQ102" s="43"/>
      <c r="AR102" s="43"/>
      <c r="AS102" s="43"/>
      <c r="AT102" s="43"/>
      <c r="AU102" s="43"/>
      <c r="AV102" s="43"/>
      <c r="AW102" s="43"/>
      <c r="AX102" s="43"/>
      <c r="AY102" s="43"/>
    </row>
    <row r="103" spans="1:51">
      <c r="A103" s="17"/>
      <c r="B103" s="93" t="s">
        <v>426</v>
      </c>
      <c r="C103" s="18" t="s">
        <v>427</v>
      </c>
      <c r="D103" s="19" t="s">
        <v>428</v>
      </c>
      <c r="E103" s="140"/>
      <c r="F103" s="46">
        <f t="shared" si="5"/>
        <v>0</v>
      </c>
      <c r="G103" s="40" t="str">
        <f>IF(_xlfn.XLOOKUP(B103,'POP Limieten'!$B$2:$B$14,'POP Limieten'!$C$2:$C$14,"")="","",IF(E103&gt;_xlfn.XLOOKUP(B103,'POP Limieten'!$B$2:$B$14,'POP Limieten'!$C$2:$C$14,""),1,0))</f>
        <v/>
      </c>
      <c r="H103" s="46"/>
      <c r="I103" s="46"/>
      <c r="J103" s="46"/>
      <c r="K103" s="43"/>
      <c r="L103" s="43"/>
      <c r="M103" s="43"/>
      <c r="N103" s="43"/>
      <c r="O103" s="43"/>
      <c r="P103" s="43"/>
      <c r="Q103" s="43"/>
      <c r="R103" s="43"/>
      <c r="S103" s="43"/>
      <c r="T103" s="43"/>
      <c r="U103" s="43"/>
      <c r="V103" s="43"/>
      <c r="W103" s="43"/>
      <c r="X103" s="43"/>
      <c r="Y103" s="43"/>
      <c r="Z103" s="43"/>
      <c r="AA103" s="43"/>
      <c r="AB103" s="43"/>
      <c r="AC103" s="43">
        <f>F103</f>
        <v>0</v>
      </c>
      <c r="AD103" s="43"/>
      <c r="AE103" s="43"/>
      <c r="AF103" s="43"/>
      <c r="AG103" s="43"/>
      <c r="AH103" s="43"/>
      <c r="AI103" s="43"/>
      <c r="AJ103" s="43"/>
      <c r="AK103" s="43"/>
      <c r="AL103" s="43"/>
      <c r="AM103" s="43"/>
      <c r="AN103" s="43"/>
      <c r="AO103" s="43">
        <f>IF(F103&gt;$AO$6,F103,0)</f>
        <v>0</v>
      </c>
      <c r="AP103" s="43">
        <f>F103</f>
        <v>0</v>
      </c>
      <c r="AQ103" s="43">
        <f>F103</f>
        <v>0</v>
      </c>
      <c r="AR103" s="46">
        <f>IF(F103&gt;$AR$6,F103,0)</f>
        <v>0</v>
      </c>
      <c r="AS103" s="43"/>
      <c r="AT103" s="43"/>
      <c r="AU103" s="43"/>
      <c r="AV103" s="43"/>
      <c r="AW103" s="43"/>
      <c r="AX103" s="43"/>
      <c r="AY103" s="43"/>
    </row>
    <row r="104" spans="1:51">
      <c r="A104" s="17"/>
      <c r="B104" s="18" t="s">
        <v>429</v>
      </c>
      <c r="C104" s="18" t="s">
        <v>430</v>
      </c>
      <c r="D104" s="19" t="s">
        <v>431</v>
      </c>
      <c r="E104" s="140"/>
      <c r="F104" s="46">
        <f t="shared" si="5"/>
        <v>0</v>
      </c>
      <c r="G104" s="40" t="str">
        <f>IF(_xlfn.XLOOKUP(B104,'POP Limieten'!$B$2:$B$14,'POP Limieten'!$C$2:$C$14,"")="","",IF(E104&gt;_xlfn.XLOOKUP(B104,'POP Limieten'!$B$2:$B$14,'POP Limieten'!$C$2:$C$14,""),1,0))</f>
        <v/>
      </c>
      <c r="H104" s="46"/>
      <c r="I104" s="46"/>
      <c r="J104" s="46"/>
      <c r="K104" s="43"/>
      <c r="L104" s="43"/>
      <c r="M104" s="43"/>
      <c r="N104" s="43"/>
      <c r="O104" s="43"/>
      <c r="P104" s="43"/>
      <c r="Q104" s="43"/>
      <c r="R104" s="43"/>
      <c r="S104" s="43"/>
      <c r="T104" s="43"/>
      <c r="U104" s="43"/>
      <c r="V104" s="43"/>
      <c r="W104" s="43"/>
      <c r="X104" s="43"/>
      <c r="Y104" s="43"/>
      <c r="Z104" s="43"/>
      <c r="AA104" s="43"/>
      <c r="AB104" s="43"/>
      <c r="AC104" s="43">
        <f>F104</f>
        <v>0</v>
      </c>
      <c r="AD104" s="43"/>
      <c r="AE104" s="43"/>
      <c r="AF104" s="43"/>
      <c r="AG104" s="43"/>
      <c r="AH104" s="43"/>
      <c r="AI104" s="43"/>
      <c r="AJ104" s="43">
        <f>F104</f>
        <v>0</v>
      </c>
      <c r="AK104" s="43"/>
      <c r="AL104" s="43"/>
      <c r="AM104" s="43"/>
      <c r="AN104" s="43"/>
      <c r="AO104" s="43">
        <f>IF(F104&gt;$AO$6,F104,0)</f>
        <v>0</v>
      </c>
      <c r="AP104" s="43">
        <f>F104</f>
        <v>0</v>
      </c>
      <c r="AQ104" s="43">
        <f>F104</f>
        <v>0</v>
      </c>
      <c r="AR104" s="46">
        <f>IF(F104&gt;$AR$6,F104,0)</f>
        <v>0</v>
      </c>
      <c r="AS104" s="43"/>
      <c r="AT104" s="43"/>
      <c r="AU104" s="43"/>
      <c r="AV104" s="43"/>
      <c r="AW104" s="43"/>
      <c r="AX104" s="43"/>
      <c r="AY104" s="43"/>
    </row>
    <row r="105" spans="1:51">
      <c r="A105" s="17"/>
      <c r="B105" s="94" t="s">
        <v>432</v>
      </c>
      <c r="C105" s="18" t="s">
        <v>433</v>
      </c>
      <c r="D105" s="19" t="s">
        <v>428</v>
      </c>
      <c r="E105" s="140"/>
      <c r="F105" s="46">
        <f t="shared" si="5"/>
        <v>0</v>
      </c>
      <c r="G105" s="40" t="str">
        <f>IF(_xlfn.XLOOKUP(B105,'POP Limieten'!$B$2:$B$14,'POP Limieten'!$C$2:$C$14,"")="","",IF(E105&gt;_xlfn.XLOOKUP(B105,'POP Limieten'!$B$2:$B$14,'POP Limieten'!$C$2:$C$14,""),1,0))</f>
        <v/>
      </c>
      <c r="H105" s="46"/>
      <c r="I105" s="46"/>
      <c r="J105" s="46"/>
      <c r="K105" s="43"/>
      <c r="L105" s="43"/>
      <c r="M105" s="43"/>
      <c r="N105" s="43"/>
      <c r="O105" s="43"/>
      <c r="P105" s="43"/>
      <c r="Q105" s="43"/>
      <c r="R105" s="43"/>
      <c r="S105" s="43"/>
      <c r="T105" s="43"/>
      <c r="U105" s="43"/>
      <c r="V105" s="43"/>
      <c r="W105" s="43"/>
      <c r="X105" s="43"/>
      <c r="Y105" s="43"/>
      <c r="Z105" s="43"/>
      <c r="AA105" s="43"/>
      <c r="AB105" s="43"/>
      <c r="AC105" s="43">
        <f>F105</f>
        <v>0</v>
      </c>
      <c r="AD105" s="43"/>
      <c r="AE105" s="43"/>
      <c r="AF105" s="43"/>
      <c r="AG105" s="43"/>
      <c r="AH105" s="43"/>
      <c r="AI105" s="43"/>
      <c r="AJ105" s="43"/>
      <c r="AK105" s="43"/>
      <c r="AL105" s="43"/>
      <c r="AM105" s="43"/>
      <c r="AN105" s="43"/>
      <c r="AO105" s="43">
        <f>IF(F105&gt;$AO$6,F105,0)</f>
        <v>0</v>
      </c>
      <c r="AP105" s="43">
        <f>F105</f>
        <v>0</v>
      </c>
      <c r="AQ105" s="43">
        <f>F105</f>
        <v>0</v>
      </c>
      <c r="AR105" s="46">
        <f>IF(F105&gt;$AR$6,F105,0)</f>
        <v>0</v>
      </c>
      <c r="AS105" s="43"/>
      <c r="AT105" s="43"/>
      <c r="AU105" s="43"/>
      <c r="AV105" s="43"/>
      <c r="AW105" s="43"/>
      <c r="AX105" s="43"/>
      <c r="AY105" s="43"/>
    </row>
    <row r="106" spans="1:51">
      <c r="A106" s="17"/>
      <c r="B106" s="94" t="s">
        <v>434</v>
      </c>
      <c r="C106" s="18" t="s">
        <v>435</v>
      </c>
      <c r="D106" s="19" t="s">
        <v>428</v>
      </c>
      <c r="E106" s="140"/>
      <c r="F106" s="46">
        <f t="shared" si="5"/>
        <v>0</v>
      </c>
      <c r="G106" s="40" t="str">
        <f>IF(_xlfn.XLOOKUP(B106,'POP Limieten'!$B$2:$B$14,'POP Limieten'!$C$2:$C$14,"")="","",IF(E106&gt;_xlfn.XLOOKUP(B106,'POP Limieten'!$B$2:$B$14,'POP Limieten'!$C$2:$C$14,""),1,0))</f>
        <v/>
      </c>
      <c r="H106" s="46"/>
      <c r="I106" s="46"/>
      <c r="J106" s="46"/>
      <c r="K106" s="43"/>
      <c r="L106" s="43"/>
      <c r="M106" s="43"/>
      <c r="N106" s="43"/>
      <c r="O106" s="43"/>
      <c r="P106" s="43"/>
      <c r="Q106" s="43"/>
      <c r="R106" s="43"/>
      <c r="S106" s="43"/>
      <c r="T106" s="43"/>
      <c r="U106" s="43"/>
      <c r="V106" s="43"/>
      <c r="W106" s="43"/>
      <c r="X106" s="43"/>
      <c r="Y106" s="43"/>
      <c r="Z106" s="43"/>
      <c r="AA106" s="43"/>
      <c r="AB106" s="43"/>
      <c r="AC106" s="43">
        <f>F106</f>
        <v>0</v>
      </c>
      <c r="AD106" s="43"/>
      <c r="AE106" s="43"/>
      <c r="AF106" s="43"/>
      <c r="AG106" s="43"/>
      <c r="AH106" s="43"/>
      <c r="AI106" s="43"/>
      <c r="AJ106" s="43">
        <f>F106</f>
        <v>0</v>
      </c>
      <c r="AK106" s="43"/>
      <c r="AL106" s="43"/>
      <c r="AM106" s="43"/>
      <c r="AN106" s="43"/>
      <c r="AO106" s="43">
        <f>IF(F106&gt;$AO$6,F106,0)</f>
        <v>0</v>
      </c>
      <c r="AP106" s="43">
        <f>F106</f>
        <v>0</v>
      </c>
      <c r="AQ106" s="43">
        <f>F106</f>
        <v>0</v>
      </c>
      <c r="AR106" s="46">
        <f>IF(F106&gt;$AR$6,F106,0)</f>
        <v>0</v>
      </c>
      <c r="AS106" s="43"/>
      <c r="AT106" s="43"/>
      <c r="AU106" s="43"/>
      <c r="AV106" s="43"/>
      <c r="AW106" s="43"/>
      <c r="AX106" s="43"/>
      <c r="AY106" s="43"/>
    </row>
    <row r="107" spans="1:51">
      <c r="A107" s="17"/>
      <c r="B107" s="18" t="s">
        <v>436</v>
      </c>
      <c r="C107" s="18" t="s">
        <v>437</v>
      </c>
      <c r="D107" s="19" t="s">
        <v>438</v>
      </c>
      <c r="E107" s="140"/>
      <c r="F107" s="46">
        <f t="shared" si="5"/>
        <v>0</v>
      </c>
      <c r="G107" s="40" t="str">
        <f>IF(_xlfn.XLOOKUP(B107,'POP Limieten'!$B$2:$B$14,'POP Limieten'!$C$2:$C$14,"")="","",IF(E107&gt;_xlfn.XLOOKUP(B107,'POP Limieten'!$B$2:$B$14,'POP Limieten'!$C$2:$C$14,""),1,0))</f>
        <v/>
      </c>
      <c r="H107" s="46"/>
      <c r="I107" s="46"/>
      <c r="J107" s="46"/>
      <c r="K107" s="43"/>
      <c r="L107" s="43"/>
      <c r="M107" s="43"/>
      <c r="N107" s="43"/>
      <c r="O107" s="43"/>
      <c r="P107" s="43"/>
      <c r="Q107" s="43"/>
      <c r="R107" s="43"/>
      <c r="S107" s="43"/>
      <c r="T107" s="43"/>
      <c r="U107" s="43"/>
      <c r="V107" s="43"/>
      <c r="W107" s="43"/>
      <c r="X107" s="43"/>
      <c r="Y107" s="43"/>
      <c r="Z107" s="43"/>
      <c r="AA107" s="43"/>
      <c r="AB107" s="43"/>
      <c r="AC107" s="43">
        <f>F107</f>
        <v>0</v>
      </c>
      <c r="AD107" s="43"/>
      <c r="AE107" s="43"/>
      <c r="AF107" s="43"/>
      <c r="AG107" s="43">
        <f>F107</f>
        <v>0</v>
      </c>
      <c r="AH107" s="43"/>
      <c r="AI107" s="43">
        <f>F107</f>
        <v>0</v>
      </c>
      <c r="AJ107" s="43"/>
      <c r="AK107" s="43"/>
      <c r="AL107" s="43"/>
      <c r="AM107" s="43">
        <f>F107</f>
        <v>0</v>
      </c>
      <c r="AN107" s="43"/>
      <c r="AO107" s="43">
        <f>IF(F107&gt;$AO$6,F107,0)</f>
        <v>0</v>
      </c>
      <c r="AP107" s="43">
        <f>F107</f>
        <v>0</v>
      </c>
      <c r="AQ107" s="43">
        <f>F107</f>
        <v>0</v>
      </c>
      <c r="AR107" s="46">
        <f>IF(F107&gt;$AR$6,F107,0)</f>
        <v>0</v>
      </c>
      <c r="AS107" s="43"/>
      <c r="AT107" s="43"/>
      <c r="AU107" s="43"/>
      <c r="AV107" s="43"/>
      <c r="AW107" s="43"/>
      <c r="AX107" s="43"/>
      <c r="AY107" s="43"/>
    </row>
    <row r="108" spans="1:51">
      <c r="A108" s="17"/>
      <c r="B108" s="95" t="s">
        <v>439</v>
      </c>
      <c r="C108" s="18" t="s">
        <v>440</v>
      </c>
      <c r="D108" s="51">
        <v>351</v>
      </c>
      <c r="E108" s="140"/>
      <c r="F108" s="46">
        <f t="shared" si="5"/>
        <v>0</v>
      </c>
      <c r="G108" s="40" t="str">
        <f>IF(_xlfn.XLOOKUP(B108,'POP Limieten'!$B$2:$B$14,'POP Limieten'!$C$2:$C$14,"")="","",IF(E108&gt;_xlfn.XLOOKUP(B108,'POP Limieten'!$B$2:$B$14,'POP Limieten'!$C$2:$C$14,""),1,0))</f>
        <v/>
      </c>
      <c r="H108" s="46"/>
      <c r="I108" s="46"/>
      <c r="J108" s="46"/>
      <c r="K108" s="43"/>
      <c r="L108" s="43"/>
      <c r="M108" s="43"/>
      <c r="N108" s="43"/>
      <c r="O108" s="43"/>
      <c r="P108" s="43"/>
      <c r="Q108" s="43"/>
      <c r="R108" s="43"/>
      <c r="S108" s="43"/>
      <c r="T108" s="43"/>
      <c r="U108" s="43"/>
      <c r="V108" s="43"/>
      <c r="W108" s="43"/>
      <c r="X108" s="43"/>
      <c r="Y108" s="43"/>
      <c r="Z108" s="43"/>
      <c r="AA108" s="43"/>
      <c r="AB108" s="43"/>
      <c r="AC108" s="43"/>
      <c r="AD108" s="43">
        <f>F108</f>
        <v>0</v>
      </c>
      <c r="AE108" s="43"/>
      <c r="AF108" s="43"/>
      <c r="AG108" s="43"/>
      <c r="AH108" s="43"/>
      <c r="AI108" s="43"/>
      <c r="AJ108" s="43"/>
      <c r="AK108" s="43"/>
      <c r="AL108" s="43"/>
      <c r="AM108" s="43"/>
      <c r="AN108" s="43"/>
      <c r="AO108" s="43"/>
      <c r="AP108" s="43"/>
      <c r="AQ108" s="43"/>
      <c r="AR108" s="43"/>
      <c r="AS108" s="43"/>
      <c r="AT108" s="43"/>
      <c r="AU108" s="43"/>
      <c r="AV108" s="43"/>
      <c r="AW108" s="43"/>
      <c r="AX108" s="43"/>
      <c r="AY108" s="43"/>
    </row>
    <row r="109" spans="1:51">
      <c r="A109" s="17"/>
      <c r="B109" s="18" t="s">
        <v>441</v>
      </c>
      <c r="C109" s="18" t="s">
        <v>442</v>
      </c>
      <c r="D109" s="19" t="s">
        <v>428</v>
      </c>
      <c r="E109" s="140"/>
      <c r="F109" s="46">
        <f t="shared" si="5"/>
        <v>0</v>
      </c>
      <c r="G109" s="40" t="str">
        <f>IF(_xlfn.XLOOKUP(B109,'POP Limieten'!$B$2:$B$14,'POP Limieten'!$C$2:$C$14,"")="","",IF(E109&gt;_xlfn.XLOOKUP(B109,'POP Limieten'!$B$2:$B$14,'POP Limieten'!$C$2:$C$14,""),1,0))</f>
        <v/>
      </c>
      <c r="H109" s="46"/>
      <c r="I109" s="46"/>
      <c r="J109" s="46"/>
      <c r="K109" s="43"/>
      <c r="L109" s="43"/>
      <c r="M109" s="43"/>
      <c r="N109" s="43"/>
      <c r="O109" s="43"/>
      <c r="P109" s="43"/>
      <c r="Q109" s="43"/>
      <c r="R109" s="43"/>
      <c r="S109" s="43"/>
      <c r="T109" s="43"/>
      <c r="U109" s="43"/>
      <c r="V109" s="43"/>
      <c r="W109" s="43"/>
      <c r="X109" s="43"/>
      <c r="Y109" s="43"/>
      <c r="Z109" s="43"/>
      <c r="AA109" s="43"/>
      <c r="AB109" s="43"/>
      <c r="AC109" s="43">
        <f>F109</f>
        <v>0</v>
      </c>
      <c r="AD109" s="43"/>
      <c r="AE109" s="43"/>
      <c r="AF109" s="43"/>
      <c r="AG109" s="43"/>
      <c r="AH109" s="43"/>
      <c r="AI109" s="43"/>
      <c r="AJ109" s="43"/>
      <c r="AK109" s="43"/>
      <c r="AL109" s="43"/>
      <c r="AM109" s="43"/>
      <c r="AN109" s="43"/>
      <c r="AO109" s="43">
        <f>IF(F109&gt;$AO$6,F109,0)</f>
        <v>0</v>
      </c>
      <c r="AP109" s="43">
        <f>F109</f>
        <v>0</v>
      </c>
      <c r="AQ109" s="43">
        <f>F109</f>
        <v>0</v>
      </c>
      <c r="AR109" s="46">
        <f>IF(F109&gt;$AR$6,F109,0)</f>
        <v>0</v>
      </c>
      <c r="AS109" s="43"/>
      <c r="AT109" s="43"/>
      <c r="AU109" s="43"/>
      <c r="AV109" s="43"/>
      <c r="AW109" s="43"/>
      <c r="AX109" s="43"/>
      <c r="AY109" s="43"/>
    </row>
    <row r="110" spans="1:51">
      <c r="A110" s="17"/>
      <c r="B110" s="77" t="s">
        <v>443</v>
      </c>
      <c r="C110" s="18" t="s">
        <v>444</v>
      </c>
      <c r="D110" s="51" t="s">
        <v>236</v>
      </c>
      <c r="E110" s="140"/>
      <c r="F110" s="46">
        <f t="shared" si="5"/>
        <v>0</v>
      </c>
      <c r="G110" s="40" t="str">
        <f>IF(_xlfn.XLOOKUP(B110,'POP Limieten'!$B$2:$B$14,'POP Limieten'!$C$2:$C$14,"")="","",IF(E110&gt;_xlfn.XLOOKUP(B110,'POP Limieten'!$B$2:$B$14,'POP Limieten'!$C$2:$C$14,""),1,0))</f>
        <v/>
      </c>
      <c r="H110" s="46"/>
      <c r="I110" s="46"/>
      <c r="J110" s="46"/>
      <c r="K110" s="43"/>
      <c r="L110" s="43"/>
      <c r="M110" s="43"/>
      <c r="N110" s="43"/>
      <c r="O110" s="43"/>
      <c r="P110" s="43"/>
      <c r="Q110" s="43"/>
      <c r="R110" s="43"/>
      <c r="S110" s="43"/>
      <c r="T110" s="43"/>
      <c r="U110" s="43"/>
      <c r="V110" s="43"/>
      <c r="W110" s="43"/>
      <c r="X110" s="43"/>
      <c r="Y110" s="43"/>
      <c r="Z110" s="43"/>
      <c r="AA110" s="43"/>
      <c r="AB110" s="43"/>
      <c r="AC110" s="43"/>
      <c r="AD110" s="43"/>
      <c r="AE110" s="43"/>
      <c r="AF110" s="43"/>
      <c r="AG110" s="43"/>
      <c r="AH110" s="43"/>
      <c r="AI110" s="43"/>
      <c r="AJ110" s="43"/>
      <c r="AK110" s="43"/>
      <c r="AL110" s="43"/>
      <c r="AM110" s="43"/>
      <c r="AN110" s="43"/>
      <c r="AO110" s="43">
        <f>IF(F110&gt;$AO$6,F110,0)</f>
        <v>0</v>
      </c>
      <c r="AP110" s="43">
        <f>F110</f>
        <v>0</v>
      </c>
      <c r="AQ110" s="43">
        <f>F110</f>
        <v>0</v>
      </c>
      <c r="AR110" s="46">
        <f>IF(F110&gt;$AR$6,F110,0)</f>
        <v>0</v>
      </c>
      <c r="AS110" s="43"/>
      <c r="AT110" s="43"/>
      <c r="AU110" s="43"/>
      <c r="AV110" s="43"/>
      <c r="AW110" s="43"/>
      <c r="AX110" s="43"/>
      <c r="AY110" s="43"/>
    </row>
    <row r="111" spans="1:51" ht="28.5">
      <c r="A111" s="17" t="s">
        <v>445</v>
      </c>
      <c r="B111" s="77" t="s">
        <v>446</v>
      </c>
      <c r="C111" s="18" t="s">
        <v>447</v>
      </c>
      <c r="D111" s="80" t="s">
        <v>448</v>
      </c>
      <c r="E111" s="140"/>
      <c r="F111" s="46">
        <f t="shared" si="5"/>
        <v>0</v>
      </c>
      <c r="G111" s="40" t="str">
        <f>IF(_xlfn.XLOOKUP(B111,'POP Limieten'!$B$2:$B$14,'POP Limieten'!$C$2:$C$14,"")="","",IF(E111&gt;_xlfn.XLOOKUP(B111,'POP Limieten'!$B$2:$B$14,'POP Limieten'!$C$2:$C$14,""),1,0))</f>
        <v/>
      </c>
      <c r="H111" s="46"/>
      <c r="I111" s="46"/>
      <c r="J111" s="46"/>
      <c r="K111" s="43"/>
      <c r="L111" s="43"/>
      <c r="M111" s="43"/>
      <c r="N111" s="43"/>
      <c r="O111" s="43">
        <f>F111</f>
        <v>0</v>
      </c>
      <c r="P111" s="43"/>
      <c r="Q111" s="43"/>
      <c r="R111" s="43"/>
      <c r="S111" s="43"/>
      <c r="T111" s="43"/>
      <c r="U111" s="43"/>
      <c r="V111" s="43"/>
      <c r="W111" s="43">
        <f>IF(F111&gt;$W$6,F111,0)</f>
        <v>0</v>
      </c>
      <c r="X111" s="43">
        <f>IF(F111&gt;$X$6,F111,0)</f>
        <v>0</v>
      </c>
      <c r="Y111" s="43">
        <f>IF(F111&gt;$Y$6,F111,0)</f>
        <v>0</v>
      </c>
      <c r="Z111" s="43"/>
      <c r="AA111" s="43"/>
      <c r="AB111" s="43"/>
      <c r="AC111" s="43"/>
      <c r="AD111" s="43">
        <f>F111</f>
        <v>0</v>
      </c>
      <c r="AE111" s="43"/>
      <c r="AF111" s="43"/>
      <c r="AG111" s="43"/>
      <c r="AH111" s="43"/>
      <c r="AI111" s="43"/>
      <c r="AJ111" s="43"/>
      <c r="AK111" s="43"/>
      <c r="AL111" s="43"/>
      <c r="AM111" s="43"/>
      <c r="AN111" s="43">
        <f>F111</f>
        <v>0</v>
      </c>
      <c r="AO111" s="43"/>
      <c r="AP111" s="43">
        <f>F111</f>
        <v>0</v>
      </c>
      <c r="AQ111" s="43">
        <f>F111</f>
        <v>0</v>
      </c>
      <c r="AR111" s="46"/>
      <c r="AS111" s="43"/>
      <c r="AT111" s="43">
        <f>IF(F111&gt;$AT$6,F111,0)</f>
        <v>0</v>
      </c>
      <c r="AU111" s="43"/>
      <c r="AV111" s="43"/>
      <c r="AW111" s="43"/>
      <c r="AX111" s="43"/>
      <c r="AY111" s="43"/>
    </row>
    <row r="112" spans="1:51">
      <c r="A112" s="17"/>
      <c r="B112" s="77" t="s">
        <v>449</v>
      </c>
      <c r="C112" s="18" t="s">
        <v>450</v>
      </c>
      <c r="D112" s="80" t="s">
        <v>451</v>
      </c>
      <c r="E112" s="140"/>
      <c r="F112" s="46">
        <f t="shared" si="5"/>
        <v>0</v>
      </c>
      <c r="G112" s="40" t="str">
        <f>IF(_xlfn.XLOOKUP(B112,'POP Limieten'!$B$2:$B$14,'POP Limieten'!$C$2:$C$14,"")="","",IF(E112&gt;_xlfn.XLOOKUP(B112,'POP Limieten'!$B$2:$B$14,'POP Limieten'!$C$2:$C$14,""),1,0))</f>
        <v/>
      </c>
      <c r="H112" s="46"/>
      <c r="I112" s="46"/>
      <c r="J112" s="46"/>
      <c r="K112" s="43">
        <f>F112</f>
        <v>0</v>
      </c>
      <c r="L112" s="43"/>
      <c r="M112" s="43"/>
      <c r="N112" s="43">
        <f>IF(F112&gt;$N$6,F112,0)</f>
        <v>0</v>
      </c>
      <c r="O112" s="43"/>
      <c r="P112" s="43"/>
      <c r="Q112" s="43">
        <f>F112</f>
        <v>0</v>
      </c>
      <c r="R112" s="43"/>
      <c r="S112" s="43"/>
      <c r="T112" s="43"/>
      <c r="U112" s="43"/>
      <c r="V112" s="43"/>
      <c r="W112" s="43"/>
      <c r="X112" s="43"/>
      <c r="Y112" s="43"/>
      <c r="Z112" s="43"/>
      <c r="AA112" s="43">
        <f>IF(F112&gt;$AA$6,F112,0)</f>
        <v>0</v>
      </c>
      <c r="AB112" s="43"/>
      <c r="AC112" s="43">
        <f>F112</f>
        <v>0</v>
      </c>
      <c r="AD112" s="43"/>
      <c r="AE112" s="43"/>
      <c r="AF112" s="43"/>
      <c r="AG112" s="43"/>
      <c r="AH112" s="43"/>
      <c r="AI112" s="43"/>
      <c r="AJ112" s="43"/>
      <c r="AK112" s="43"/>
      <c r="AL112" s="43"/>
      <c r="AM112" s="43"/>
      <c r="AN112" s="43"/>
      <c r="AO112" s="43"/>
      <c r="AP112" s="43"/>
      <c r="AQ112" s="43"/>
      <c r="AR112" s="46"/>
      <c r="AS112" s="43"/>
      <c r="AT112" s="43"/>
      <c r="AU112" s="43"/>
      <c r="AV112" s="43"/>
      <c r="AW112" s="43"/>
      <c r="AX112" s="43"/>
      <c r="AY112" s="43"/>
    </row>
    <row r="113" spans="1:51">
      <c r="A113" s="17"/>
      <c r="B113" s="77" t="s">
        <v>452</v>
      </c>
      <c r="C113" s="18" t="s">
        <v>453</v>
      </c>
      <c r="D113" s="80" t="s">
        <v>454</v>
      </c>
      <c r="E113" s="140"/>
      <c r="F113" s="46">
        <f t="shared" si="5"/>
        <v>0</v>
      </c>
      <c r="G113" s="40" t="str">
        <f>IF(_xlfn.XLOOKUP(B113,'POP Limieten'!$B$2:$B$14,'POP Limieten'!$C$2:$C$14,"")="","",IF(E113&gt;_xlfn.XLOOKUP(B113,'POP Limieten'!$B$2:$B$14,'POP Limieten'!$C$2:$C$14,""),1,0))</f>
        <v/>
      </c>
      <c r="H113" s="46"/>
      <c r="I113" s="46"/>
      <c r="J113" s="46"/>
      <c r="K113" s="43"/>
      <c r="L113" s="43"/>
      <c r="M113" s="43"/>
      <c r="N113" s="43">
        <f>IF(F113&gt;$N$6,F113,0)</f>
        <v>0</v>
      </c>
      <c r="O113" s="43"/>
      <c r="P113" s="43"/>
      <c r="Q113" s="43"/>
      <c r="R113" s="43"/>
      <c r="S113" s="43"/>
      <c r="T113" s="43"/>
      <c r="U113" s="43"/>
      <c r="V113" s="43"/>
      <c r="W113" s="43"/>
      <c r="X113" s="43"/>
      <c r="Y113" s="43"/>
      <c r="Z113" s="43"/>
      <c r="AA113" s="43"/>
      <c r="AB113" s="43"/>
      <c r="AC113" s="43">
        <f>F113</f>
        <v>0</v>
      </c>
      <c r="AD113" s="43"/>
      <c r="AE113" s="43"/>
      <c r="AF113" s="43"/>
      <c r="AG113" s="43"/>
      <c r="AH113" s="43"/>
      <c r="AI113" s="43"/>
      <c r="AJ113" s="43">
        <f>F113</f>
        <v>0</v>
      </c>
      <c r="AK113" s="43"/>
      <c r="AL113" s="43"/>
      <c r="AM113" s="43"/>
      <c r="AN113" s="43"/>
      <c r="AO113" s="43"/>
      <c r="AP113" s="43">
        <f>F113</f>
        <v>0</v>
      </c>
      <c r="AQ113" s="43">
        <f>F113</f>
        <v>0</v>
      </c>
      <c r="AR113" s="46"/>
      <c r="AS113" s="43"/>
      <c r="AT113" s="43">
        <f>IF(F113&gt;$AT$6,F113,0)</f>
        <v>0</v>
      </c>
      <c r="AU113" s="43"/>
      <c r="AV113" s="43"/>
      <c r="AW113" s="43"/>
      <c r="AX113" s="43"/>
      <c r="AY113" s="43"/>
    </row>
    <row r="114" spans="1:51">
      <c r="A114" s="17" t="s">
        <v>455</v>
      </c>
      <c r="B114" s="77" t="s">
        <v>456</v>
      </c>
      <c r="C114" s="84"/>
      <c r="D114" s="53" t="s">
        <v>457</v>
      </c>
      <c r="E114" s="140"/>
      <c r="F114" s="46">
        <f t="shared" si="5"/>
        <v>0</v>
      </c>
      <c r="G114" s="40" t="str">
        <f>IF(_xlfn.XLOOKUP(B114,'POP Limieten'!$B$2:$B$14,'POP Limieten'!$C$2:$C$14,"")="","",IF(E114&gt;_xlfn.XLOOKUP(B114,'POP Limieten'!$B$2:$B$14,'POP Limieten'!$C$2:$C$14,""),1,0))</f>
        <v/>
      </c>
      <c r="H114" s="46"/>
      <c r="I114" s="46"/>
      <c r="J114" s="46"/>
      <c r="K114" s="43">
        <f>F114</f>
        <v>0</v>
      </c>
      <c r="L114" s="43"/>
      <c r="M114" s="43"/>
      <c r="N114" s="43">
        <f>IF(F114&gt;$N$6,F114,0)</f>
        <v>0</v>
      </c>
      <c r="O114" s="43"/>
      <c r="P114" s="43"/>
      <c r="Q114" s="43"/>
      <c r="R114" s="43">
        <f>F114</f>
        <v>0</v>
      </c>
      <c r="S114" s="43"/>
      <c r="T114" s="43"/>
      <c r="U114" s="43"/>
      <c r="V114" s="43"/>
      <c r="W114" s="43"/>
      <c r="X114" s="43"/>
      <c r="Y114" s="43"/>
      <c r="Z114" s="43"/>
      <c r="AA114" s="43"/>
      <c r="AB114" s="43"/>
      <c r="AC114" s="43">
        <f>F114</f>
        <v>0</v>
      </c>
      <c r="AD114" s="43"/>
      <c r="AE114" s="43"/>
      <c r="AF114" s="43"/>
      <c r="AG114" s="43"/>
      <c r="AH114" s="43">
        <f>F114</f>
        <v>0</v>
      </c>
      <c r="AI114" s="43">
        <f>F114</f>
        <v>0</v>
      </c>
      <c r="AJ114" s="43"/>
      <c r="AK114" s="43"/>
      <c r="AL114" s="43"/>
      <c r="AM114" s="43"/>
      <c r="AN114" s="43"/>
      <c r="AO114" s="43"/>
      <c r="AP114" s="43">
        <f>F114</f>
        <v>0</v>
      </c>
      <c r="AQ114" s="43">
        <f>F114</f>
        <v>0</v>
      </c>
      <c r="AR114" s="43"/>
      <c r="AS114" s="43">
        <f>IF(F114&gt;$AS$6,F114,0)</f>
        <v>0</v>
      </c>
      <c r="AT114" s="43"/>
      <c r="AU114" s="43"/>
      <c r="AV114" s="43"/>
      <c r="AW114" s="43"/>
      <c r="AX114" s="43"/>
      <c r="AY114" s="43"/>
    </row>
    <row r="115" spans="1:51">
      <c r="A115" s="54"/>
      <c r="B115" s="77" t="s">
        <v>458</v>
      </c>
      <c r="C115" s="84"/>
      <c r="D115" s="53" t="s">
        <v>459</v>
      </c>
      <c r="E115" s="140"/>
      <c r="F115" s="46">
        <f t="shared" si="5"/>
        <v>0</v>
      </c>
      <c r="G115" s="40" t="str">
        <f>IF(_xlfn.XLOOKUP(B115,'POP Limieten'!$B$2:$B$14,'POP Limieten'!$C$2:$C$14,"")="","",IF(E115&gt;_xlfn.XLOOKUP(B115,'POP Limieten'!$B$2:$B$14,'POP Limieten'!$C$2:$C$14,""),1,0))</f>
        <v/>
      </c>
      <c r="H115" s="46"/>
      <c r="I115" s="46"/>
      <c r="J115" s="46"/>
      <c r="K115" s="43">
        <f>F115</f>
        <v>0</v>
      </c>
      <c r="L115" s="43"/>
      <c r="M115" s="43"/>
      <c r="N115" s="43">
        <f>IF(F115&gt;$N$6,F115,0)</f>
        <v>0</v>
      </c>
      <c r="O115" s="43"/>
      <c r="P115" s="43"/>
      <c r="Q115" s="43"/>
      <c r="R115" s="43">
        <f>F115</f>
        <v>0</v>
      </c>
      <c r="S115" s="43"/>
      <c r="T115" s="43"/>
      <c r="U115" s="43"/>
      <c r="V115" s="43"/>
      <c r="W115" s="43"/>
      <c r="X115" s="43"/>
      <c r="Y115" s="43"/>
      <c r="Z115" s="43"/>
      <c r="AA115" s="43"/>
      <c r="AB115" s="43"/>
      <c r="AC115" s="43">
        <f>F115</f>
        <v>0</v>
      </c>
      <c r="AD115" s="43"/>
      <c r="AE115" s="43"/>
      <c r="AF115" s="43"/>
      <c r="AG115" s="43"/>
      <c r="AH115" s="43">
        <f>F115</f>
        <v>0</v>
      </c>
      <c r="AI115" s="43">
        <f>F115</f>
        <v>0</v>
      </c>
      <c r="AJ115" s="43"/>
      <c r="AK115" s="43"/>
      <c r="AL115" s="43"/>
      <c r="AM115" s="43"/>
      <c r="AN115" s="43"/>
      <c r="AO115" s="43"/>
      <c r="AP115" s="43">
        <f>F115</f>
        <v>0</v>
      </c>
      <c r="AQ115" s="43">
        <f>F115</f>
        <v>0</v>
      </c>
      <c r="AR115" s="43"/>
      <c r="AS115" s="43">
        <f>IF(F115&gt;$AS$6,F115,0)</f>
        <v>0</v>
      </c>
      <c r="AT115" s="43"/>
      <c r="AU115" s="43"/>
      <c r="AV115" s="43"/>
      <c r="AW115" s="43"/>
      <c r="AX115" s="43"/>
      <c r="AY115" s="43"/>
    </row>
    <row r="116" spans="1:51">
      <c r="A116" s="54"/>
      <c r="B116" s="77" t="s">
        <v>460</v>
      </c>
      <c r="C116" s="84"/>
      <c r="D116" s="53" t="s">
        <v>461</v>
      </c>
      <c r="E116" s="140"/>
      <c r="F116" s="46">
        <f t="shared" si="5"/>
        <v>0</v>
      </c>
      <c r="G116" s="40" t="str">
        <f>IF(_xlfn.XLOOKUP(B116,'POP Limieten'!$B$2:$B$14,'POP Limieten'!$C$2:$C$14,"")="","",IF(E116&gt;_xlfn.XLOOKUP(B116,'POP Limieten'!$B$2:$B$14,'POP Limieten'!$C$2:$C$14,""),1,0))</f>
        <v/>
      </c>
      <c r="H116" s="46"/>
      <c r="I116" s="46"/>
      <c r="J116" s="46"/>
      <c r="K116" s="43">
        <f>F116</f>
        <v>0</v>
      </c>
      <c r="L116" s="43"/>
      <c r="M116" s="43"/>
      <c r="N116" s="43">
        <f>IF(F116&gt;$N$6,F116,0)</f>
        <v>0</v>
      </c>
      <c r="O116" s="43"/>
      <c r="P116" s="43">
        <f>F116</f>
        <v>0</v>
      </c>
      <c r="Q116" s="43"/>
      <c r="R116" s="43">
        <f>F116</f>
        <v>0</v>
      </c>
      <c r="S116" s="43"/>
      <c r="T116" s="43"/>
      <c r="U116" s="43"/>
      <c r="V116" s="43"/>
      <c r="W116" s="43"/>
      <c r="X116" s="43"/>
      <c r="Y116" s="43"/>
      <c r="Z116" s="43">
        <f>IF(F116&gt;$Z$6,F116,0)</f>
        <v>0</v>
      </c>
      <c r="AA116" s="43"/>
      <c r="AB116" s="43"/>
      <c r="AC116" s="43"/>
      <c r="AD116" s="43">
        <f>F116</f>
        <v>0</v>
      </c>
      <c r="AE116" s="43"/>
      <c r="AF116" s="43"/>
      <c r="AG116" s="43"/>
      <c r="AH116" s="43"/>
      <c r="AI116" s="43"/>
      <c r="AJ116" s="43"/>
      <c r="AK116" s="43"/>
      <c r="AL116" s="43"/>
      <c r="AM116" s="43"/>
      <c r="AN116" s="43"/>
      <c r="AO116" s="43"/>
      <c r="AP116" s="43">
        <f>F116</f>
        <v>0</v>
      </c>
      <c r="AQ116" s="43">
        <f>F116</f>
        <v>0</v>
      </c>
      <c r="AR116" s="43"/>
      <c r="AS116" s="43">
        <f>IF(F116&gt;$AS$6,F116,0)</f>
        <v>0</v>
      </c>
      <c r="AT116" s="43"/>
      <c r="AU116" s="43"/>
      <c r="AV116" s="43"/>
      <c r="AW116" s="43"/>
      <c r="AX116" s="43"/>
      <c r="AY116" s="43"/>
    </row>
    <row r="117" spans="1:51">
      <c r="A117" s="54"/>
      <c r="B117" s="77" t="s">
        <v>462</v>
      </c>
      <c r="C117" s="84"/>
      <c r="D117" s="53" t="s">
        <v>463</v>
      </c>
      <c r="E117" s="140"/>
      <c r="F117" s="46">
        <f t="shared" si="5"/>
        <v>0</v>
      </c>
      <c r="G117" s="40" t="str">
        <f>IF(_xlfn.XLOOKUP(B117,'POP Limieten'!$B$2:$B$14,'POP Limieten'!$C$2:$C$14,"")="","",IF(E117&gt;_xlfn.XLOOKUP(B117,'POP Limieten'!$B$2:$B$14,'POP Limieten'!$C$2:$C$14,""),1,0))</f>
        <v/>
      </c>
      <c r="H117" s="46"/>
      <c r="I117" s="46"/>
      <c r="J117" s="46"/>
      <c r="K117" s="43"/>
      <c r="L117" s="43"/>
      <c r="M117" s="43"/>
      <c r="N117" s="43"/>
      <c r="O117" s="43">
        <f>F117</f>
        <v>0</v>
      </c>
      <c r="P117" s="43"/>
      <c r="Q117" s="43"/>
      <c r="R117" s="43">
        <f>F117</f>
        <v>0</v>
      </c>
      <c r="S117" s="43"/>
      <c r="T117" s="43"/>
      <c r="U117" s="43"/>
      <c r="V117" s="43"/>
      <c r="W117" s="43"/>
      <c r="X117" s="43"/>
      <c r="Y117" s="43"/>
      <c r="Z117" s="43"/>
      <c r="AA117" s="43"/>
      <c r="AB117" s="43"/>
      <c r="AC117" s="43">
        <f>F117</f>
        <v>0</v>
      </c>
      <c r="AD117" s="43"/>
      <c r="AE117" s="43"/>
      <c r="AF117" s="43"/>
      <c r="AG117" s="43"/>
      <c r="AH117" s="43">
        <f>F117</f>
        <v>0</v>
      </c>
      <c r="AI117" s="43"/>
      <c r="AJ117" s="43"/>
      <c r="AK117" s="16"/>
      <c r="AL117" s="43"/>
      <c r="AM117" s="43"/>
      <c r="AN117" s="43"/>
      <c r="AO117" s="43"/>
      <c r="AP117" s="43"/>
      <c r="AQ117" s="43"/>
      <c r="AR117" s="43"/>
      <c r="AS117" s="43"/>
      <c r="AT117" s="43"/>
      <c r="AU117" s="43"/>
      <c r="AV117" s="43"/>
      <c r="AW117" s="43"/>
      <c r="AX117" s="43"/>
      <c r="AY117" s="43"/>
    </row>
    <row r="118" spans="1:51">
      <c r="A118" s="17" t="s">
        <v>464</v>
      </c>
      <c r="B118" s="18" t="s">
        <v>465</v>
      </c>
      <c r="C118" s="18" t="s">
        <v>466</v>
      </c>
      <c r="D118" s="49" t="s">
        <v>467</v>
      </c>
      <c r="E118" s="140"/>
      <c r="F118" s="46">
        <f t="shared" si="5"/>
        <v>0</v>
      </c>
      <c r="G118" s="40" t="str">
        <f>IF(_xlfn.XLOOKUP(B118,'POP Limieten'!$B$2:$B$14,'POP Limieten'!$C$2:$C$14,"")="","",IF(E118&gt;_xlfn.XLOOKUP(B118,'POP Limieten'!$B$2:$B$14,'POP Limieten'!$C$2:$C$14,""),1,0))</f>
        <v/>
      </c>
      <c r="H118" s="46"/>
      <c r="I118" s="46"/>
      <c r="J118" s="46"/>
      <c r="K118" s="43">
        <f>F118</f>
        <v>0</v>
      </c>
      <c r="L118" s="43"/>
      <c r="M118" s="43"/>
      <c r="N118" s="43">
        <f>IF(F118&gt;$N$6,F118,0)</f>
        <v>0</v>
      </c>
      <c r="O118" s="43"/>
      <c r="P118" s="43"/>
      <c r="Q118" s="43"/>
      <c r="R118" s="43"/>
      <c r="S118" s="43"/>
      <c r="T118" s="43"/>
      <c r="U118" s="43"/>
      <c r="V118" s="43"/>
      <c r="W118" s="43"/>
      <c r="X118" s="43"/>
      <c r="Y118" s="43"/>
      <c r="Z118" s="43"/>
      <c r="AA118" s="43"/>
      <c r="AB118" s="43"/>
      <c r="AC118" s="43"/>
      <c r="AD118" s="43"/>
      <c r="AE118" s="43"/>
      <c r="AF118" s="43"/>
      <c r="AG118" s="43"/>
      <c r="AH118" s="43"/>
      <c r="AI118" s="43"/>
      <c r="AJ118" s="43"/>
      <c r="AK118" s="43"/>
      <c r="AL118" s="43"/>
      <c r="AM118" s="43"/>
      <c r="AN118" s="43"/>
      <c r="AO118" s="43"/>
      <c r="AP118" s="43"/>
      <c r="AQ118" s="43"/>
      <c r="AR118" s="43"/>
      <c r="AS118" s="43"/>
      <c r="AT118" s="43"/>
      <c r="AU118" s="43"/>
      <c r="AV118" s="43"/>
      <c r="AW118" s="43"/>
      <c r="AX118" s="43"/>
      <c r="AY118" s="43"/>
    </row>
    <row r="119" spans="1:51">
      <c r="A119" s="17" t="s">
        <v>468</v>
      </c>
      <c r="B119" s="18" t="s">
        <v>469</v>
      </c>
      <c r="C119" s="18" t="s">
        <v>470</v>
      </c>
      <c r="D119" s="19" t="s">
        <v>471</v>
      </c>
      <c r="E119" s="140"/>
      <c r="F119" s="46">
        <f t="shared" si="5"/>
        <v>0</v>
      </c>
      <c r="G119" s="40">
        <f>IF(_xlfn.XLOOKUP(B119,'POP Limieten'!$B$2:$B$14,'POP Limieten'!$C$2:$C$14,"")="","",IF(E119&gt;_xlfn.XLOOKUP(B119,'POP Limieten'!$B$2:$B$14,'POP Limieten'!$C$2:$C$14,""),1,0))</f>
        <v>0</v>
      </c>
      <c r="H119" s="46"/>
      <c r="I119" s="46"/>
      <c r="J119" s="46"/>
      <c r="K119" s="43"/>
      <c r="L119" s="43"/>
      <c r="M119" s="43"/>
      <c r="N119" s="43"/>
      <c r="O119" s="43"/>
      <c r="P119" s="43">
        <f>F119</f>
        <v>0</v>
      </c>
      <c r="Q119" s="43"/>
      <c r="R119" s="43"/>
      <c r="S119" s="43"/>
      <c r="T119" s="43"/>
      <c r="U119" s="43"/>
      <c r="V119" s="43"/>
      <c r="W119" s="43"/>
      <c r="X119" s="43"/>
      <c r="Y119" s="43"/>
      <c r="Z119" s="43"/>
      <c r="AA119" s="43"/>
      <c r="AB119" s="52"/>
      <c r="AC119" s="52"/>
      <c r="AD119" s="52"/>
      <c r="AE119" s="43"/>
      <c r="AF119" s="43"/>
      <c r="AG119" s="43"/>
      <c r="AH119" s="43"/>
      <c r="AI119" s="43"/>
      <c r="AJ119" s="43"/>
      <c r="AK119" s="43"/>
      <c r="AL119" s="43"/>
      <c r="AM119" s="43"/>
      <c r="AN119" s="43"/>
      <c r="AO119" s="43">
        <f>IF(F119&gt;$AO$6,F119,0)</f>
        <v>0</v>
      </c>
      <c r="AP119" s="43">
        <f>F119</f>
        <v>0</v>
      </c>
      <c r="AQ119" s="43">
        <f>F119</f>
        <v>0</v>
      </c>
      <c r="AR119" s="46">
        <f>IF(F119&gt;$AR$6,F119,0)</f>
        <v>0</v>
      </c>
      <c r="AS119" s="43"/>
      <c r="AT119" s="43"/>
      <c r="AU119" s="43"/>
      <c r="AV119" s="43"/>
      <c r="AW119" s="43"/>
      <c r="AX119" s="43"/>
      <c r="AY119" s="43"/>
    </row>
    <row r="120" spans="1:51" hidden="1">
      <c r="A120" s="17"/>
      <c r="B120" s="18" t="s">
        <v>472</v>
      </c>
      <c r="C120" s="18" t="s">
        <v>473</v>
      </c>
      <c r="D120" s="79" t="s">
        <v>474</v>
      </c>
      <c r="E120" s="140"/>
      <c r="F120" s="46">
        <f t="shared" si="5"/>
        <v>0</v>
      </c>
      <c r="G120" s="40" t="str">
        <f>IF(_xlfn.XLOOKUP(B120,'POP Limieten'!$B$2:$B$14,'POP Limieten'!$C$2:$C$14,"")="","",IF(E120&gt;_xlfn.XLOOKUP(B120,'POP Limieten'!$B$2:$B$14,'POP Limieten'!$C$2:$C$14,""),1,0))</f>
        <v/>
      </c>
      <c r="H120" s="46"/>
      <c r="I120" s="46"/>
      <c r="J120" s="46"/>
      <c r="K120" s="43"/>
      <c r="L120" s="43"/>
      <c r="M120" s="43"/>
      <c r="N120" s="43"/>
      <c r="O120" s="43"/>
      <c r="P120" s="43"/>
      <c r="Q120" s="43"/>
      <c r="R120" s="43"/>
      <c r="S120" s="43"/>
      <c r="T120" s="43"/>
      <c r="U120" s="43"/>
      <c r="V120" s="43"/>
      <c r="W120" s="43"/>
      <c r="X120" s="43"/>
      <c r="Y120" s="43"/>
      <c r="Z120" s="43"/>
      <c r="AA120" s="43"/>
      <c r="AB120" s="52"/>
      <c r="AC120" s="52"/>
      <c r="AD120" s="52"/>
      <c r="AE120" s="43"/>
      <c r="AF120" s="43"/>
      <c r="AG120" s="43"/>
      <c r="AH120" s="43"/>
      <c r="AI120" s="43"/>
      <c r="AJ120" s="43"/>
      <c r="AK120" s="43"/>
      <c r="AL120" s="43"/>
      <c r="AM120" s="43"/>
      <c r="AN120" s="43"/>
      <c r="AO120" s="43"/>
      <c r="AP120" s="43"/>
      <c r="AQ120" s="43"/>
      <c r="AR120" s="46"/>
      <c r="AS120" s="43"/>
      <c r="AT120" s="43"/>
      <c r="AU120" s="43"/>
      <c r="AV120" s="43"/>
      <c r="AW120" s="43"/>
      <c r="AX120" s="43"/>
      <c r="AY120" s="43"/>
    </row>
    <row r="121" spans="1:51" hidden="1">
      <c r="A121" s="17"/>
      <c r="B121" s="18" t="s">
        <v>475</v>
      </c>
      <c r="C121" s="18" t="s">
        <v>476</v>
      </c>
      <c r="D121" s="79" t="s">
        <v>474</v>
      </c>
      <c r="E121" s="140"/>
      <c r="F121" s="46">
        <f t="shared" si="5"/>
        <v>0</v>
      </c>
      <c r="G121" s="40" t="str">
        <f>IF(_xlfn.XLOOKUP(B121,'POP Limieten'!$B$2:$B$14,'POP Limieten'!$C$2:$C$14,"")="","",IF(E121&gt;_xlfn.XLOOKUP(B121,'POP Limieten'!$B$2:$B$14,'POP Limieten'!$C$2:$C$14,""),1,0))</f>
        <v/>
      </c>
      <c r="H121" s="46"/>
      <c r="I121" s="46"/>
      <c r="J121" s="46"/>
      <c r="K121" s="43"/>
      <c r="L121" s="43"/>
      <c r="M121" s="43"/>
      <c r="N121" s="43"/>
      <c r="O121" s="43"/>
      <c r="P121" s="43"/>
      <c r="Q121" s="43"/>
      <c r="R121" s="43"/>
      <c r="S121" s="43"/>
      <c r="T121" s="43"/>
      <c r="U121" s="43"/>
      <c r="V121" s="43"/>
      <c r="W121" s="43"/>
      <c r="X121" s="43"/>
      <c r="Y121" s="43"/>
      <c r="Z121" s="43"/>
      <c r="AA121" s="43"/>
      <c r="AB121" s="52"/>
      <c r="AC121" s="52"/>
      <c r="AD121" s="52"/>
      <c r="AE121" s="43"/>
      <c r="AF121" s="43"/>
      <c r="AG121" s="43"/>
      <c r="AH121" s="43"/>
      <c r="AI121" s="43"/>
      <c r="AJ121" s="43"/>
      <c r="AK121" s="43"/>
      <c r="AL121" s="43"/>
      <c r="AM121" s="43"/>
      <c r="AN121" s="43"/>
      <c r="AO121" s="43"/>
      <c r="AP121" s="43"/>
      <c r="AQ121" s="43"/>
      <c r="AR121" s="46"/>
      <c r="AS121" s="43"/>
      <c r="AT121" s="43"/>
      <c r="AU121" s="43"/>
      <c r="AV121" s="43"/>
      <c r="AW121" s="43"/>
      <c r="AX121" s="43"/>
      <c r="AY121" s="43"/>
    </row>
    <row r="122" spans="1:51" hidden="1">
      <c r="A122" s="17"/>
      <c r="B122" s="18" t="s">
        <v>477</v>
      </c>
      <c r="C122" s="18" t="s">
        <v>478</v>
      </c>
      <c r="D122" s="79" t="s">
        <v>474</v>
      </c>
      <c r="E122" s="140"/>
      <c r="F122" s="46">
        <f t="shared" si="5"/>
        <v>0</v>
      </c>
      <c r="G122" s="40" t="str">
        <f>IF(_xlfn.XLOOKUP(B122,'POP Limieten'!$B$2:$B$14,'POP Limieten'!$C$2:$C$14,"")="","",IF(E122&gt;_xlfn.XLOOKUP(B122,'POP Limieten'!$B$2:$B$14,'POP Limieten'!$C$2:$C$14,""),1,0))</f>
        <v/>
      </c>
      <c r="H122" s="46"/>
      <c r="I122" s="46"/>
      <c r="J122" s="46"/>
      <c r="K122" s="43"/>
      <c r="L122" s="43"/>
      <c r="M122" s="43"/>
      <c r="N122" s="43"/>
      <c r="O122" s="43"/>
      <c r="P122" s="43"/>
      <c r="Q122" s="43"/>
      <c r="R122" s="43"/>
      <c r="S122" s="43"/>
      <c r="T122" s="43"/>
      <c r="U122" s="43"/>
      <c r="V122" s="43"/>
      <c r="W122" s="43"/>
      <c r="X122" s="43"/>
      <c r="Y122" s="43"/>
      <c r="Z122" s="43"/>
      <c r="AA122" s="43"/>
      <c r="AB122" s="52"/>
      <c r="AC122" s="52"/>
      <c r="AD122" s="52"/>
      <c r="AE122" s="43"/>
      <c r="AF122" s="43"/>
      <c r="AG122" s="43"/>
      <c r="AH122" s="43"/>
      <c r="AI122" s="43"/>
      <c r="AJ122" s="43"/>
      <c r="AK122" s="43"/>
      <c r="AL122" s="43"/>
      <c r="AM122" s="43"/>
      <c r="AN122" s="43"/>
      <c r="AO122" s="43"/>
      <c r="AP122" s="43"/>
      <c r="AQ122" s="43"/>
      <c r="AR122" s="46"/>
      <c r="AS122" s="43"/>
      <c r="AT122" s="43"/>
      <c r="AU122" s="43"/>
      <c r="AV122" s="43"/>
      <c r="AW122" s="43"/>
      <c r="AX122" s="43"/>
      <c r="AY122" s="43"/>
    </row>
    <row r="123" spans="1:51" hidden="1">
      <c r="A123" s="17"/>
      <c r="B123" s="18" t="s">
        <v>479</v>
      </c>
      <c r="C123" s="18" t="s">
        <v>480</v>
      </c>
      <c r="D123" s="79" t="s">
        <v>474</v>
      </c>
      <c r="E123" s="140"/>
      <c r="F123" s="46">
        <f t="shared" si="5"/>
        <v>0</v>
      </c>
      <c r="G123" s="40" t="str">
        <f>IF(_xlfn.XLOOKUP(B123,'POP Limieten'!$B$2:$B$14,'POP Limieten'!$C$2:$C$14,"")="","",IF(E123&gt;_xlfn.XLOOKUP(B123,'POP Limieten'!$B$2:$B$14,'POP Limieten'!$C$2:$C$14,""),1,0))</f>
        <v/>
      </c>
      <c r="H123" s="46"/>
      <c r="I123" s="46"/>
      <c r="J123" s="46"/>
      <c r="K123" s="43"/>
      <c r="L123" s="43"/>
      <c r="M123" s="43"/>
      <c r="N123" s="43"/>
      <c r="O123" s="43"/>
      <c r="P123" s="43"/>
      <c r="Q123" s="43"/>
      <c r="R123" s="43"/>
      <c r="S123" s="43"/>
      <c r="T123" s="43"/>
      <c r="U123" s="43"/>
      <c r="V123" s="43"/>
      <c r="W123" s="43"/>
      <c r="X123" s="43"/>
      <c r="Y123" s="43"/>
      <c r="Z123" s="43"/>
      <c r="AA123" s="43"/>
      <c r="AB123" s="52"/>
      <c r="AC123" s="52"/>
      <c r="AD123" s="52"/>
      <c r="AE123" s="43"/>
      <c r="AF123" s="43"/>
      <c r="AG123" s="43"/>
      <c r="AH123" s="43"/>
      <c r="AI123" s="43"/>
      <c r="AJ123" s="43"/>
      <c r="AK123" s="43"/>
      <c r="AL123" s="43"/>
      <c r="AM123" s="43"/>
      <c r="AN123" s="43"/>
      <c r="AO123" s="43"/>
      <c r="AP123" s="43"/>
      <c r="AQ123" s="43"/>
      <c r="AR123" s="46"/>
      <c r="AS123" s="43"/>
      <c r="AT123" s="43"/>
      <c r="AU123" s="43"/>
      <c r="AV123" s="43"/>
      <c r="AW123" s="43"/>
      <c r="AX123" s="43"/>
      <c r="AY123" s="43"/>
    </row>
    <row r="124" spans="1:51" hidden="1">
      <c r="A124" s="17"/>
      <c r="B124" s="18" t="s">
        <v>481</v>
      </c>
      <c r="C124" s="18" t="s">
        <v>482</v>
      </c>
      <c r="D124" s="79" t="s">
        <v>474</v>
      </c>
      <c r="E124" s="140"/>
      <c r="F124" s="46">
        <f t="shared" si="5"/>
        <v>0</v>
      </c>
      <c r="G124" s="40" t="str">
        <f>IF(_xlfn.XLOOKUP(B124,'POP Limieten'!$B$2:$B$14,'POP Limieten'!$C$2:$C$14,"")="","",IF(E124&gt;_xlfn.XLOOKUP(B124,'POP Limieten'!$B$2:$B$14,'POP Limieten'!$C$2:$C$14,""),1,0))</f>
        <v/>
      </c>
      <c r="H124" s="46"/>
      <c r="I124" s="46"/>
      <c r="J124" s="46"/>
      <c r="K124" s="43"/>
      <c r="L124" s="43"/>
      <c r="M124" s="43"/>
      <c r="N124" s="43"/>
      <c r="O124" s="43"/>
      <c r="P124" s="43"/>
      <c r="Q124" s="43"/>
      <c r="R124" s="43"/>
      <c r="S124" s="43"/>
      <c r="T124" s="43"/>
      <c r="U124" s="43"/>
      <c r="V124" s="43"/>
      <c r="W124" s="43"/>
      <c r="X124" s="43"/>
      <c r="Y124" s="43"/>
      <c r="Z124" s="43"/>
      <c r="AA124" s="43"/>
      <c r="AB124" s="52"/>
      <c r="AC124" s="52"/>
      <c r="AD124" s="52"/>
      <c r="AE124" s="43"/>
      <c r="AF124" s="43"/>
      <c r="AG124" s="43"/>
      <c r="AH124" s="43"/>
      <c r="AI124" s="43"/>
      <c r="AJ124" s="43"/>
      <c r="AK124" s="43"/>
      <c r="AL124" s="43"/>
      <c r="AM124" s="43"/>
      <c r="AN124" s="43"/>
      <c r="AO124" s="43"/>
      <c r="AP124" s="43"/>
      <c r="AQ124" s="43"/>
      <c r="AR124" s="46"/>
      <c r="AS124" s="43"/>
      <c r="AT124" s="43"/>
      <c r="AU124" s="43"/>
      <c r="AV124" s="43"/>
      <c r="AW124" s="43"/>
      <c r="AX124" s="43"/>
      <c r="AY124" s="43"/>
    </row>
    <row r="125" spans="1:51" hidden="1">
      <c r="A125" s="17"/>
      <c r="B125" s="18" t="s">
        <v>483</v>
      </c>
      <c r="C125" s="18" t="s">
        <v>484</v>
      </c>
      <c r="D125" s="79" t="s">
        <v>474</v>
      </c>
      <c r="E125" s="140"/>
      <c r="F125" s="46">
        <f t="shared" si="5"/>
        <v>0</v>
      </c>
      <c r="G125" s="40" t="str">
        <f>IF(_xlfn.XLOOKUP(B125,'POP Limieten'!$B$2:$B$14,'POP Limieten'!$C$2:$C$14,"")="","",IF(E125&gt;_xlfn.XLOOKUP(B125,'POP Limieten'!$B$2:$B$14,'POP Limieten'!$C$2:$C$14,""),1,0))</f>
        <v/>
      </c>
      <c r="H125" s="46"/>
      <c r="I125" s="46"/>
      <c r="J125" s="46"/>
      <c r="K125" s="43"/>
      <c r="L125" s="43"/>
      <c r="M125" s="43"/>
      <c r="N125" s="43"/>
      <c r="O125" s="43"/>
      <c r="P125" s="43"/>
      <c r="Q125" s="43"/>
      <c r="R125" s="43"/>
      <c r="S125" s="43"/>
      <c r="T125" s="43"/>
      <c r="U125" s="43"/>
      <c r="V125" s="43"/>
      <c r="W125" s="43"/>
      <c r="X125" s="43"/>
      <c r="Y125" s="43"/>
      <c r="Z125" s="43"/>
      <c r="AA125" s="43"/>
      <c r="AB125" s="52"/>
      <c r="AC125" s="52"/>
      <c r="AD125" s="52"/>
      <c r="AE125" s="43"/>
      <c r="AF125" s="43"/>
      <c r="AG125" s="43"/>
      <c r="AH125" s="43"/>
      <c r="AI125" s="43"/>
      <c r="AJ125" s="43"/>
      <c r="AK125" s="43"/>
      <c r="AL125" s="43"/>
      <c r="AM125" s="43"/>
      <c r="AN125" s="43"/>
      <c r="AO125" s="43"/>
      <c r="AP125" s="43"/>
      <c r="AQ125" s="43"/>
      <c r="AR125" s="46"/>
      <c r="AS125" s="43"/>
      <c r="AT125" s="43"/>
      <c r="AU125" s="43"/>
      <c r="AV125" s="43"/>
      <c r="AW125" s="43"/>
      <c r="AX125" s="43"/>
      <c r="AY125" s="43"/>
    </row>
    <row r="126" spans="1:51">
      <c r="A126" s="17" t="s">
        <v>485</v>
      </c>
      <c r="B126" s="18" t="s">
        <v>486</v>
      </c>
      <c r="C126" s="18" t="s">
        <v>487</v>
      </c>
      <c r="D126" s="19">
        <v>351</v>
      </c>
      <c r="E126" s="140"/>
      <c r="F126" s="46">
        <f t="shared" si="5"/>
        <v>0</v>
      </c>
      <c r="G126" s="40" t="str">
        <f>IF(_xlfn.XLOOKUP(B126,'POP Limieten'!$B$2:$B$14,'POP Limieten'!$C$2:$C$14,"")="","",IF(E126&gt;_xlfn.XLOOKUP(B126,'POP Limieten'!$B$2:$B$14,'POP Limieten'!$C$2:$C$14,""),1,0))</f>
        <v/>
      </c>
      <c r="H126" s="46"/>
      <c r="I126" s="46"/>
      <c r="J126" s="46"/>
      <c r="K126" s="43"/>
      <c r="L126" s="43"/>
      <c r="M126" s="43"/>
      <c r="N126" s="43"/>
      <c r="O126" s="43"/>
      <c r="P126" s="43"/>
      <c r="Q126" s="43"/>
      <c r="R126" s="43"/>
      <c r="S126" s="43"/>
      <c r="T126" s="43"/>
      <c r="U126" s="43"/>
      <c r="V126" s="43"/>
      <c r="W126" s="43"/>
      <c r="X126" s="43"/>
      <c r="Y126" s="43"/>
      <c r="Z126" s="43"/>
      <c r="AA126" s="43"/>
      <c r="AB126" s="43"/>
      <c r="AC126" s="43"/>
      <c r="AD126" s="43">
        <f>F126</f>
        <v>0</v>
      </c>
      <c r="AE126" s="43"/>
      <c r="AF126" s="43"/>
      <c r="AG126" s="43"/>
      <c r="AH126" s="43"/>
      <c r="AI126" s="43"/>
      <c r="AJ126" s="43"/>
      <c r="AK126" s="43"/>
      <c r="AL126" s="43"/>
      <c r="AM126" s="43"/>
      <c r="AN126" s="43"/>
      <c r="AO126" s="43"/>
      <c r="AP126" s="43"/>
      <c r="AQ126" s="43"/>
      <c r="AR126" s="43"/>
      <c r="AS126" s="43"/>
      <c r="AT126" s="43"/>
      <c r="AU126" s="43"/>
      <c r="AV126" s="43"/>
      <c r="AW126" s="43"/>
      <c r="AX126" s="43"/>
      <c r="AY126" s="43"/>
    </row>
    <row r="127" spans="1:51">
      <c r="A127" s="17"/>
      <c r="B127" s="18" t="s">
        <v>488</v>
      </c>
      <c r="C127" s="18" t="s">
        <v>489</v>
      </c>
      <c r="D127" s="19" t="s">
        <v>490</v>
      </c>
      <c r="E127" s="140"/>
      <c r="F127" s="46">
        <f t="shared" si="5"/>
        <v>0</v>
      </c>
      <c r="G127" s="40" t="str">
        <f>IF(_xlfn.XLOOKUP(B127,'POP Limieten'!$B$2:$B$14,'POP Limieten'!$C$2:$C$14,"")="","",IF(E127&gt;_xlfn.XLOOKUP(B127,'POP Limieten'!$B$2:$B$14,'POP Limieten'!$C$2:$C$14,""),1,0))</f>
        <v/>
      </c>
      <c r="H127" s="46"/>
      <c r="I127" s="46"/>
      <c r="J127" s="46"/>
      <c r="K127" s="43"/>
      <c r="L127" s="43"/>
      <c r="M127" s="43"/>
      <c r="N127" s="43">
        <f>IF(F127&gt;$N$6,F127,0)</f>
        <v>0</v>
      </c>
      <c r="O127" s="43">
        <f>F127</f>
        <v>0</v>
      </c>
      <c r="P127" s="43"/>
      <c r="Q127" s="43"/>
      <c r="R127" s="43"/>
      <c r="S127" s="43"/>
      <c r="T127" s="43"/>
      <c r="U127" s="43"/>
      <c r="V127" s="43"/>
      <c r="W127" s="43">
        <f>IF(F127&gt;$W$6,F127,0)</f>
        <v>0</v>
      </c>
      <c r="X127" s="43"/>
      <c r="Y127" s="43"/>
      <c r="Z127" s="43"/>
      <c r="AA127" s="43">
        <f>IF(F127&gt;$AA$6,F127,0)</f>
        <v>0</v>
      </c>
      <c r="AB127" s="43"/>
      <c r="AC127" s="43"/>
      <c r="AD127" s="43">
        <f>F127</f>
        <v>0</v>
      </c>
      <c r="AE127" s="43"/>
      <c r="AF127" s="43"/>
      <c r="AG127" s="43"/>
      <c r="AH127" s="43">
        <f>F127</f>
        <v>0</v>
      </c>
      <c r="AI127" s="43"/>
      <c r="AJ127" s="43"/>
      <c r="AK127" s="43"/>
      <c r="AL127" s="43"/>
      <c r="AM127" s="43"/>
      <c r="AN127" s="43"/>
      <c r="AO127" s="43"/>
      <c r="AP127" s="43"/>
      <c r="AQ127" s="43"/>
      <c r="AR127" s="43"/>
      <c r="AS127" s="43"/>
      <c r="AT127" s="43"/>
      <c r="AU127" s="43"/>
      <c r="AV127" s="43"/>
      <c r="AW127" s="43"/>
      <c r="AX127" s="43"/>
      <c r="AY127" s="43"/>
    </row>
    <row r="128" spans="1:51">
      <c r="A128" s="17"/>
      <c r="B128" s="18" t="s">
        <v>449</v>
      </c>
      <c r="C128" s="18" t="s">
        <v>491</v>
      </c>
      <c r="D128" s="19" t="s">
        <v>451</v>
      </c>
      <c r="E128" s="140"/>
      <c r="F128" s="46">
        <f t="shared" si="5"/>
        <v>0</v>
      </c>
      <c r="G128" s="40" t="str">
        <f>IF(_xlfn.XLOOKUP(B128,'POP Limieten'!$B$2:$B$14,'POP Limieten'!$C$2:$C$14,"")="","",IF(E128&gt;_xlfn.XLOOKUP(B128,'POP Limieten'!$B$2:$B$14,'POP Limieten'!$C$2:$C$14,""),1,0))</f>
        <v/>
      </c>
      <c r="H128" s="46"/>
      <c r="I128" s="46"/>
      <c r="J128" s="46"/>
      <c r="K128" s="43">
        <f>F128</f>
        <v>0</v>
      </c>
      <c r="L128" s="43"/>
      <c r="M128" s="43"/>
      <c r="N128" s="43">
        <f>IF(F128&gt;$N$6,F128,0)</f>
        <v>0</v>
      </c>
      <c r="O128" s="43"/>
      <c r="P128" s="43"/>
      <c r="Q128" s="43">
        <f>F128</f>
        <v>0</v>
      </c>
      <c r="R128" s="43"/>
      <c r="S128" s="43"/>
      <c r="T128" s="43"/>
      <c r="U128" s="43"/>
      <c r="V128" s="43"/>
      <c r="W128" s="43"/>
      <c r="X128" s="43"/>
      <c r="Y128" s="43"/>
      <c r="Z128" s="43"/>
      <c r="AA128" s="43">
        <f>IF(F128&gt;$AA$6,F128,0)</f>
        <v>0</v>
      </c>
      <c r="AB128" s="43"/>
      <c r="AC128" s="43">
        <f>F128</f>
        <v>0</v>
      </c>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row>
    <row r="129" spans="1:51">
      <c r="A129" s="17"/>
      <c r="B129" s="18" t="s">
        <v>492</v>
      </c>
      <c r="C129" s="18" t="s">
        <v>493</v>
      </c>
      <c r="D129" s="19" t="s">
        <v>494</v>
      </c>
      <c r="E129" s="140"/>
      <c r="F129" s="46">
        <f t="shared" si="5"/>
        <v>0</v>
      </c>
      <c r="G129" s="40" t="str">
        <f>IF(_xlfn.XLOOKUP(B129,'POP Limieten'!$B$2:$B$14,'POP Limieten'!$C$2:$C$14,"")="","",IF(E129&gt;_xlfn.XLOOKUP(B129,'POP Limieten'!$B$2:$B$14,'POP Limieten'!$C$2:$C$14,""),1,0))</f>
        <v/>
      </c>
      <c r="H129" s="46"/>
      <c r="I129" s="46"/>
      <c r="J129" s="46"/>
      <c r="K129" s="43"/>
      <c r="L129" s="43"/>
      <c r="M129" s="43"/>
      <c r="N129" s="43"/>
      <c r="O129" s="43"/>
      <c r="P129" s="43"/>
      <c r="Q129" s="43"/>
      <c r="R129" s="43"/>
      <c r="S129" s="43"/>
      <c r="T129" s="43"/>
      <c r="U129" s="43"/>
      <c r="V129" s="43"/>
      <c r="W129" s="43"/>
      <c r="X129" s="43"/>
      <c r="Y129" s="43"/>
      <c r="Z129" s="43">
        <f>IF(F129&gt;$Z$6,F129,0)</f>
        <v>0</v>
      </c>
      <c r="AA129" s="43"/>
      <c r="AB129" s="43"/>
      <c r="AC129" s="43"/>
      <c r="AD129" s="43"/>
      <c r="AE129" s="43"/>
      <c r="AF129" s="43"/>
      <c r="AG129" s="43"/>
      <c r="AH129" s="43"/>
      <c r="AI129" s="43"/>
      <c r="AJ129" s="43"/>
      <c r="AK129" s="43"/>
      <c r="AL129" s="43"/>
      <c r="AM129" s="43"/>
      <c r="AN129" s="43">
        <f>F129</f>
        <v>0</v>
      </c>
      <c r="AO129" s="43"/>
      <c r="AP129" s="43"/>
      <c r="AQ129" s="43"/>
      <c r="AR129" s="43"/>
      <c r="AS129" s="43"/>
      <c r="AT129" s="43"/>
      <c r="AU129" s="43"/>
      <c r="AV129" s="43"/>
      <c r="AW129" s="43"/>
      <c r="AX129" s="43"/>
      <c r="AY129" s="43"/>
    </row>
    <row r="130" spans="1:51">
      <c r="A130" s="17"/>
      <c r="B130" s="18" t="s">
        <v>495</v>
      </c>
      <c r="C130" s="18" t="s">
        <v>496</v>
      </c>
      <c r="D130" s="19" t="s">
        <v>497</v>
      </c>
      <c r="E130" s="140"/>
      <c r="F130" s="46">
        <f t="shared" si="5"/>
        <v>0</v>
      </c>
      <c r="G130" s="40" t="str">
        <f>IF(_xlfn.XLOOKUP(B130,'POP Limieten'!$B$2:$B$14,'POP Limieten'!$C$2:$C$14,"")="","",IF(E130&gt;_xlfn.XLOOKUP(B130,'POP Limieten'!$B$2:$B$14,'POP Limieten'!$C$2:$C$14,""),1,0))</f>
        <v/>
      </c>
      <c r="H130" s="46"/>
      <c r="I130" s="46"/>
      <c r="J130" s="46"/>
      <c r="K130" s="43"/>
      <c r="L130" s="43"/>
      <c r="M130" s="43"/>
      <c r="N130" s="43"/>
      <c r="O130" s="43"/>
      <c r="P130" s="43"/>
      <c r="Q130" s="43"/>
      <c r="R130" s="43"/>
      <c r="S130" s="43"/>
      <c r="T130" s="43"/>
      <c r="U130" s="43"/>
      <c r="V130" s="43"/>
      <c r="W130" s="43"/>
      <c r="X130" s="43"/>
      <c r="Y130" s="43"/>
      <c r="Z130" s="43">
        <f>IF(F130&gt;$Z$6,F130,0)</f>
        <v>0</v>
      </c>
      <c r="AA130" s="43">
        <f>IF(F130&gt;$AA$6,F130,0)</f>
        <v>0</v>
      </c>
      <c r="AB130" s="43">
        <f>IF(F130&gt;$AB$6,F130,0)</f>
        <v>0</v>
      </c>
      <c r="AC130" s="43"/>
      <c r="AD130" s="43">
        <f>F130</f>
        <v>0</v>
      </c>
      <c r="AE130" s="43"/>
      <c r="AF130" s="43"/>
      <c r="AG130" s="43"/>
      <c r="AH130" s="43"/>
      <c r="AI130" s="43"/>
      <c r="AJ130" s="43"/>
      <c r="AK130" s="43"/>
      <c r="AL130" s="43"/>
      <c r="AM130" s="43"/>
      <c r="AN130" s="43"/>
      <c r="AO130" s="43"/>
      <c r="AP130" s="43"/>
      <c r="AQ130" s="43"/>
      <c r="AR130" s="43"/>
      <c r="AS130" s="43"/>
      <c r="AT130" s="43"/>
      <c r="AU130" s="43"/>
      <c r="AV130" s="43"/>
      <c r="AW130" s="43"/>
      <c r="AX130" s="43"/>
      <c r="AY130" s="43"/>
    </row>
    <row r="131" spans="1:51" hidden="1">
      <c r="A131" s="17"/>
      <c r="B131" s="18" t="s">
        <v>498</v>
      </c>
      <c r="C131" s="18" t="s">
        <v>499</v>
      </c>
      <c r="D131" s="19" t="s">
        <v>500</v>
      </c>
      <c r="E131" s="140"/>
      <c r="F131" s="46">
        <f t="shared" si="5"/>
        <v>0</v>
      </c>
      <c r="G131" s="40" t="str">
        <f>IF(_xlfn.XLOOKUP(B131,'POP Limieten'!$B$2:$B$14,'POP Limieten'!$C$2:$C$14,"")="","",IF(E131&gt;_xlfn.XLOOKUP(B131,'POP Limieten'!$B$2:$B$14,'POP Limieten'!$C$2:$C$14,""),1,0))</f>
        <v/>
      </c>
      <c r="H131" s="46"/>
      <c r="I131" s="46"/>
      <c r="J131" s="46"/>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f>IF(F131&gt;$AT$6,F131,0)</f>
        <v>0</v>
      </c>
      <c r="AU131" s="43"/>
      <c r="AV131" s="43"/>
      <c r="AW131" s="43"/>
      <c r="AX131" s="43"/>
      <c r="AY131" s="43"/>
    </row>
    <row r="132" spans="1:51" hidden="1">
      <c r="A132" s="17"/>
      <c r="B132" s="18" t="s">
        <v>501</v>
      </c>
      <c r="C132" s="18" t="s">
        <v>502</v>
      </c>
      <c r="D132" s="19" t="s">
        <v>500</v>
      </c>
      <c r="E132" s="140"/>
      <c r="F132" s="46">
        <f t="shared" si="5"/>
        <v>0</v>
      </c>
      <c r="G132" s="40" t="str">
        <f>IF(_xlfn.XLOOKUP(B132,'POP Limieten'!$B$2:$B$14,'POP Limieten'!$C$2:$C$14,"")="","",IF(E132&gt;_xlfn.XLOOKUP(B132,'POP Limieten'!$B$2:$B$14,'POP Limieten'!$C$2:$C$14,""),1,0))</f>
        <v/>
      </c>
      <c r="H132" s="46"/>
      <c r="I132" s="46"/>
      <c r="J132" s="46"/>
      <c r="K132" s="43"/>
      <c r="L132" s="43"/>
      <c r="M132" s="43"/>
      <c r="N132" s="43"/>
      <c r="O132" s="43"/>
      <c r="P132" s="43"/>
      <c r="Q132" s="43"/>
      <c r="R132" s="43"/>
      <c r="S132" s="43"/>
      <c r="T132" s="43"/>
      <c r="U132" s="43"/>
      <c r="V132" s="43"/>
      <c r="W132" s="43"/>
      <c r="X132" s="43"/>
      <c r="Y132" s="43"/>
      <c r="Z132" s="43"/>
      <c r="AA132" s="43"/>
      <c r="AB132" s="43"/>
      <c r="AC132" s="43"/>
      <c r="AD132" s="43"/>
      <c r="AE132" s="43"/>
      <c r="AF132" s="43"/>
      <c r="AG132" s="43"/>
      <c r="AH132" s="43"/>
      <c r="AI132" s="43"/>
      <c r="AJ132" s="43"/>
      <c r="AK132" s="43"/>
      <c r="AL132" s="43"/>
      <c r="AM132" s="43"/>
      <c r="AN132" s="43"/>
      <c r="AO132" s="43"/>
      <c r="AP132" s="43"/>
      <c r="AQ132" s="43"/>
      <c r="AR132" s="43"/>
      <c r="AS132" s="43"/>
      <c r="AT132" s="43">
        <f>IF(F132&gt;$AT$6,F132,0)</f>
        <v>0</v>
      </c>
      <c r="AU132" s="43"/>
      <c r="AV132" s="43"/>
      <c r="AW132" s="43"/>
      <c r="AX132" s="43"/>
      <c r="AY132" s="43"/>
    </row>
    <row r="133" spans="1:51">
      <c r="A133" s="17"/>
      <c r="B133" s="18" t="s">
        <v>503</v>
      </c>
      <c r="C133" s="18" t="s">
        <v>504</v>
      </c>
      <c r="D133" s="19" t="s">
        <v>500</v>
      </c>
      <c r="E133" s="140"/>
      <c r="F133" s="46">
        <f t="shared" si="5"/>
        <v>0</v>
      </c>
      <c r="G133" s="40" t="str">
        <f>IF(_xlfn.XLOOKUP(B133,'POP Limieten'!$B$2:$B$14,'POP Limieten'!$C$2:$C$14,"")="","",IF(E133&gt;_xlfn.XLOOKUP(B133,'POP Limieten'!$B$2:$B$14,'POP Limieten'!$C$2:$C$14,""),1,0))</f>
        <v/>
      </c>
      <c r="H133" s="46"/>
      <c r="I133" s="46"/>
      <c r="J133" s="46"/>
      <c r="K133" s="43">
        <f>F133</f>
        <v>0</v>
      </c>
      <c r="L133" s="43"/>
      <c r="M133" s="43"/>
      <c r="N133" s="43"/>
      <c r="O133" s="43"/>
      <c r="P133" s="43"/>
      <c r="Q133" s="43"/>
      <c r="R133" s="43"/>
      <c r="S133" s="43"/>
      <c r="T133" s="43"/>
      <c r="U133" s="43"/>
      <c r="V133" s="43"/>
      <c r="W133" s="43"/>
      <c r="X133" s="43"/>
      <c r="Y133" s="43"/>
      <c r="Z133" s="43">
        <f>IF(F133&gt;$Z$6,F133,0)</f>
        <v>0</v>
      </c>
      <c r="AA133" s="43"/>
      <c r="AB133" s="43"/>
      <c r="AC133" s="43"/>
      <c r="AD133" s="43"/>
      <c r="AE133" s="43"/>
      <c r="AF133" s="43"/>
      <c r="AG133" s="43"/>
      <c r="AH133" s="43"/>
      <c r="AI133" s="43"/>
      <c r="AJ133" s="43"/>
      <c r="AK133" s="43"/>
      <c r="AL133" s="43"/>
      <c r="AM133" s="43"/>
      <c r="AN133" s="43"/>
      <c r="AO133" s="43"/>
      <c r="AP133" s="43">
        <f>F133</f>
        <v>0</v>
      </c>
      <c r="AQ133" s="43">
        <f>F133</f>
        <v>0</v>
      </c>
      <c r="AR133" s="43"/>
      <c r="AS133" s="43"/>
      <c r="AT133" s="43">
        <f>IF(F133&gt;$AT$6,F133,0)</f>
        <v>0</v>
      </c>
      <c r="AU133" s="43"/>
      <c r="AV133" s="43"/>
      <c r="AW133" s="43"/>
      <c r="AX133" s="43"/>
      <c r="AY133" s="43"/>
    </row>
    <row r="134" spans="1:51">
      <c r="A134" s="17"/>
      <c r="B134" s="18" t="s">
        <v>505</v>
      </c>
      <c r="C134" s="18" t="s">
        <v>506</v>
      </c>
      <c r="D134" s="19" t="s">
        <v>507</v>
      </c>
      <c r="E134" s="140"/>
      <c r="F134" s="46">
        <f t="shared" si="5"/>
        <v>0</v>
      </c>
      <c r="G134" s="40" t="str">
        <f>IF(_xlfn.XLOOKUP(B134,'POP Limieten'!$B$2:$B$14,'POP Limieten'!$C$2:$C$14,"")="","",IF(E134&gt;_xlfn.XLOOKUP(B134,'POP Limieten'!$B$2:$B$14,'POP Limieten'!$C$2:$C$14,""),1,0))</f>
        <v/>
      </c>
      <c r="H134" s="46"/>
      <c r="I134" s="46"/>
      <c r="J134" s="46"/>
      <c r="K134" s="43">
        <f>F134</f>
        <v>0</v>
      </c>
      <c r="L134" s="43"/>
      <c r="M134" s="43"/>
      <c r="N134" s="43"/>
      <c r="O134" s="43"/>
      <c r="P134" s="43"/>
      <c r="Q134" s="43"/>
      <c r="R134" s="43"/>
      <c r="S134" s="43"/>
      <c r="T134" s="43"/>
      <c r="U134" s="43"/>
      <c r="V134" s="43"/>
      <c r="W134" s="43"/>
      <c r="X134" s="43"/>
      <c r="Y134" s="43"/>
      <c r="Z134" s="43">
        <f>IF(F134&gt;$Z$6,F134,0)</f>
        <v>0</v>
      </c>
      <c r="AA134" s="43"/>
      <c r="AB134" s="43"/>
      <c r="AC134" s="43"/>
      <c r="AD134" s="43">
        <f>F134</f>
        <v>0</v>
      </c>
      <c r="AE134" s="43"/>
      <c r="AF134" s="43"/>
      <c r="AG134" s="43"/>
      <c r="AH134" s="43"/>
      <c r="AI134" s="43"/>
      <c r="AJ134" s="43"/>
      <c r="AK134" s="43"/>
      <c r="AL134" s="43"/>
      <c r="AM134" s="43"/>
      <c r="AN134" s="43"/>
      <c r="AO134" s="43"/>
      <c r="AP134" s="43"/>
      <c r="AQ134" s="43"/>
      <c r="AR134" s="43"/>
      <c r="AS134" s="43"/>
      <c r="AT134" s="43"/>
      <c r="AU134" s="43"/>
      <c r="AV134" s="43"/>
      <c r="AW134" s="43"/>
      <c r="AX134" s="43"/>
      <c r="AY134" s="43"/>
    </row>
    <row r="135" spans="1:51">
      <c r="A135" s="17"/>
      <c r="B135" s="18" t="s">
        <v>508</v>
      </c>
      <c r="C135" s="18" t="s">
        <v>509</v>
      </c>
      <c r="D135" s="19" t="s">
        <v>510</v>
      </c>
      <c r="E135" s="140"/>
      <c r="F135" s="46">
        <f t="shared" si="5"/>
        <v>0</v>
      </c>
      <c r="G135" s="40" t="str">
        <f>IF(_xlfn.XLOOKUP(B135,'POP Limieten'!$B$2:$B$14,'POP Limieten'!$C$2:$C$14,"")="","",IF(E135&gt;_xlfn.XLOOKUP(B135,'POP Limieten'!$B$2:$B$14,'POP Limieten'!$C$2:$C$14,""),1,0))</f>
        <v/>
      </c>
      <c r="H135" s="46"/>
      <c r="I135" s="46"/>
      <c r="J135" s="46"/>
      <c r="K135" s="43"/>
      <c r="L135" s="43"/>
      <c r="M135" s="43"/>
      <c r="N135" s="43"/>
      <c r="O135" s="43"/>
      <c r="P135" s="43"/>
      <c r="Q135" s="43"/>
      <c r="R135" s="43"/>
      <c r="S135" s="43"/>
      <c r="T135" s="43"/>
      <c r="U135" s="43"/>
      <c r="V135" s="43"/>
      <c r="W135" s="43"/>
      <c r="X135" s="43"/>
      <c r="Y135" s="43"/>
      <c r="Z135" s="43"/>
      <c r="AA135" s="43"/>
      <c r="AB135" s="43"/>
      <c r="AC135" s="43"/>
      <c r="AD135" s="43">
        <f>F135</f>
        <v>0</v>
      </c>
      <c r="AE135" s="43"/>
      <c r="AF135" s="43"/>
      <c r="AG135" s="43"/>
      <c r="AH135" s="43"/>
      <c r="AI135" s="43"/>
      <c r="AJ135" s="43"/>
      <c r="AK135" s="43"/>
      <c r="AL135" s="43"/>
      <c r="AM135" s="43"/>
      <c r="AN135" s="43"/>
      <c r="AO135" s="43"/>
      <c r="AP135" s="43">
        <f>F135</f>
        <v>0</v>
      </c>
      <c r="AQ135" s="43">
        <f>F135</f>
        <v>0</v>
      </c>
      <c r="AR135" s="43"/>
      <c r="AS135" s="43">
        <f>IF(F135&gt;$AS$6,F135,0)</f>
        <v>0</v>
      </c>
      <c r="AT135" s="43"/>
      <c r="AU135" s="43"/>
      <c r="AV135" s="43"/>
      <c r="AW135" s="43"/>
      <c r="AX135" s="43"/>
      <c r="AY135" s="43"/>
    </row>
    <row r="136" spans="1:51">
      <c r="A136" s="17"/>
      <c r="B136" s="18" t="s">
        <v>511</v>
      </c>
      <c r="C136" s="18" t="s">
        <v>512</v>
      </c>
      <c r="D136" s="49" t="s">
        <v>513</v>
      </c>
      <c r="E136" s="140"/>
      <c r="F136" s="46">
        <f t="shared" si="5"/>
        <v>0</v>
      </c>
      <c r="G136" s="40" t="str">
        <f>IF(_xlfn.XLOOKUP(B136,'POP Limieten'!$B$2:$B$14,'POP Limieten'!$C$2:$C$14,"")="","",IF(E136&gt;_xlfn.XLOOKUP(B136,'POP Limieten'!$B$2:$B$14,'POP Limieten'!$C$2:$C$14,""),1,0))</f>
        <v/>
      </c>
      <c r="H136" s="46"/>
      <c r="I136" s="46"/>
      <c r="J136" s="46"/>
      <c r="K136" s="43">
        <f>F136</f>
        <v>0</v>
      </c>
      <c r="L136" s="43"/>
      <c r="M136" s="43"/>
      <c r="N136" s="43"/>
      <c r="O136" s="43"/>
      <c r="P136" s="43"/>
      <c r="Q136" s="43"/>
      <c r="R136" s="43"/>
      <c r="S136" s="43"/>
      <c r="T136" s="43"/>
      <c r="U136" s="43"/>
      <c r="V136" s="43"/>
      <c r="W136" s="43"/>
      <c r="X136" s="43"/>
      <c r="Y136" s="43"/>
      <c r="Z136" s="43"/>
      <c r="AA136" s="43"/>
      <c r="AB136" s="43"/>
      <c r="AC136" s="43">
        <f>F136</f>
        <v>0</v>
      </c>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row>
    <row r="137" spans="1:51">
      <c r="A137" s="17" t="s">
        <v>514</v>
      </c>
      <c r="B137" s="18" t="s">
        <v>515</v>
      </c>
      <c r="C137" s="18" t="s">
        <v>516</v>
      </c>
      <c r="D137" s="19" t="s">
        <v>517</v>
      </c>
      <c r="E137" s="140"/>
      <c r="F137" s="46">
        <f t="shared" si="5"/>
        <v>0</v>
      </c>
      <c r="G137" s="40" t="str">
        <f>IF(_xlfn.XLOOKUP(B137,'POP Limieten'!$B$2:$B$14,'POP Limieten'!$C$2:$C$14,"")="","",IF(E137&gt;_xlfn.XLOOKUP(B137,'POP Limieten'!$B$2:$B$14,'POP Limieten'!$C$2:$C$14,""),1,0))</f>
        <v/>
      </c>
      <c r="H137" s="46"/>
      <c r="I137" s="46"/>
      <c r="J137" s="46"/>
      <c r="K137" s="43">
        <f>F137</f>
        <v>0</v>
      </c>
      <c r="L137" s="43"/>
      <c r="M137" s="43"/>
      <c r="N137" s="43">
        <f>IF(F137&gt;$N$6,F137,0)</f>
        <v>0</v>
      </c>
      <c r="O137" s="43"/>
      <c r="P137" s="43"/>
      <c r="Q137" s="43"/>
      <c r="R137" s="43"/>
      <c r="S137" s="43"/>
      <c r="T137" s="43"/>
      <c r="U137" s="43"/>
      <c r="V137" s="43"/>
      <c r="W137" s="43"/>
      <c r="X137" s="43"/>
      <c r="Y137" s="43"/>
      <c r="Z137" s="43">
        <f>IF(F137&gt;$Z$6,F137,0)</f>
        <v>0</v>
      </c>
      <c r="AA137" s="43"/>
      <c r="AB137" s="43"/>
      <c r="AC137" s="43"/>
      <c r="AD137" s="43"/>
      <c r="AE137" s="43"/>
      <c r="AF137" s="43"/>
      <c r="AG137" s="43"/>
      <c r="AH137" s="43"/>
      <c r="AI137" s="43"/>
      <c r="AJ137" s="43"/>
      <c r="AK137" s="43"/>
      <c r="AL137" s="43"/>
      <c r="AM137" s="43"/>
      <c r="AN137" s="43"/>
      <c r="AO137" s="43"/>
      <c r="AP137" s="43">
        <f t="shared" ref="AP137:AP150" si="6">F137</f>
        <v>0</v>
      </c>
      <c r="AQ137" s="43">
        <f t="shared" ref="AQ137:AQ150" si="7">F137</f>
        <v>0</v>
      </c>
      <c r="AR137" s="43"/>
      <c r="AS137" s="43">
        <f>IF(F137&gt;$AS$6,F137,0)</f>
        <v>0</v>
      </c>
      <c r="AT137" s="43"/>
      <c r="AU137" s="43"/>
      <c r="AV137" s="43"/>
      <c r="AW137" s="43"/>
      <c r="AX137" s="43"/>
      <c r="AY137" s="43"/>
    </row>
    <row r="138" spans="1:51">
      <c r="A138" s="17"/>
      <c r="B138" s="18" t="s">
        <v>518</v>
      </c>
      <c r="C138" s="18" t="s">
        <v>519</v>
      </c>
      <c r="D138" s="19" t="s">
        <v>261</v>
      </c>
      <c r="E138" s="140"/>
      <c r="F138" s="46">
        <f t="shared" si="5"/>
        <v>0</v>
      </c>
      <c r="G138" s="40" t="str">
        <f>IF(_xlfn.XLOOKUP(B138,'POP Limieten'!$B$2:$B$14,'POP Limieten'!$C$2:$C$14,"")="","",IF(E138&gt;_xlfn.XLOOKUP(B138,'POP Limieten'!$B$2:$B$14,'POP Limieten'!$C$2:$C$14,""),1,0))</f>
        <v/>
      </c>
      <c r="H138" s="46"/>
      <c r="I138" s="46"/>
      <c r="J138" s="46"/>
      <c r="K138" s="43"/>
      <c r="L138" s="43"/>
      <c r="M138" s="43"/>
      <c r="N138" s="43">
        <f>IF(F138&gt;$N$6,F138,0)</f>
        <v>0</v>
      </c>
      <c r="O138" s="43"/>
      <c r="P138" s="43"/>
      <c r="Q138" s="43">
        <f>F138</f>
        <v>0</v>
      </c>
      <c r="R138" s="43"/>
      <c r="S138" s="43"/>
      <c r="T138" s="43"/>
      <c r="U138" s="43"/>
      <c r="V138" s="43"/>
      <c r="W138" s="43"/>
      <c r="X138" s="43"/>
      <c r="Y138" s="43"/>
      <c r="Z138" s="43"/>
      <c r="AA138" s="43">
        <f>IF(F138&gt;$AA$6,F138,0)</f>
        <v>0</v>
      </c>
      <c r="AB138" s="43"/>
      <c r="AC138" s="43"/>
      <c r="AD138" s="43"/>
      <c r="AE138" s="43"/>
      <c r="AF138" s="43"/>
      <c r="AG138" s="43"/>
      <c r="AH138" s="43"/>
      <c r="AI138" s="43"/>
      <c r="AJ138" s="43"/>
      <c r="AK138" s="43"/>
      <c r="AL138" s="43"/>
      <c r="AM138" s="43"/>
      <c r="AN138" s="43"/>
      <c r="AO138" s="43">
        <f>IF(F138&gt;$AO$6,F138,0)</f>
        <v>0</v>
      </c>
      <c r="AP138" s="43">
        <f t="shared" si="6"/>
        <v>0</v>
      </c>
      <c r="AQ138" s="43">
        <f t="shared" si="7"/>
        <v>0</v>
      </c>
      <c r="AR138" s="46">
        <f>IF(F138&gt;$AR$6,F138,0)</f>
        <v>0</v>
      </c>
      <c r="AS138" s="43"/>
      <c r="AT138" s="43"/>
      <c r="AU138" s="43"/>
      <c r="AV138" s="43"/>
      <c r="AW138" s="43"/>
      <c r="AX138" s="43"/>
      <c r="AY138" s="43"/>
    </row>
    <row r="139" spans="1:51">
      <c r="A139" s="17"/>
      <c r="B139" s="18" t="s">
        <v>520</v>
      </c>
      <c r="C139" s="18" t="s">
        <v>521</v>
      </c>
      <c r="D139" s="19" t="s">
        <v>522</v>
      </c>
      <c r="E139" s="140"/>
      <c r="F139" s="46">
        <f t="shared" si="5"/>
        <v>0</v>
      </c>
      <c r="G139" s="40" t="str">
        <f>IF(_xlfn.XLOOKUP(B139,'POP Limieten'!$B$2:$B$14,'POP Limieten'!$C$2:$C$14,"")="","",IF(E139&gt;_xlfn.XLOOKUP(B139,'POP Limieten'!$B$2:$B$14,'POP Limieten'!$C$2:$C$14,""),1,0))</f>
        <v/>
      </c>
      <c r="H139" s="46"/>
      <c r="I139" s="46"/>
      <c r="J139" s="46"/>
      <c r="K139" s="43"/>
      <c r="L139" s="43"/>
      <c r="M139" s="43"/>
      <c r="N139" s="43"/>
      <c r="O139" s="43"/>
      <c r="P139" s="43"/>
      <c r="Q139" s="43"/>
      <c r="R139" s="43"/>
      <c r="S139" s="43"/>
      <c r="T139" s="43"/>
      <c r="U139" s="43"/>
      <c r="V139" s="43"/>
      <c r="W139" s="43"/>
      <c r="X139" s="43"/>
      <c r="Y139" s="43"/>
      <c r="Z139" s="43"/>
      <c r="AA139" s="43">
        <f>IF(F139&gt;$AA$6,F139,0)</f>
        <v>0</v>
      </c>
      <c r="AB139" s="43"/>
      <c r="AC139" s="43"/>
      <c r="AD139" s="43"/>
      <c r="AE139" s="43"/>
      <c r="AF139" s="43"/>
      <c r="AG139" s="43"/>
      <c r="AH139" s="43"/>
      <c r="AI139" s="43"/>
      <c r="AJ139" s="43"/>
      <c r="AK139" s="43"/>
      <c r="AL139" s="43"/>
      <c r="AM139" s="43"/>
      <c r="AN139" s="43"/>
      <c r="AO139" s="43"/>
      <c r="AP139" s="43">
        <f t="shared" si="6"/>
        <v>0</v>
      </c>
      <c r="AQ139" s="43">
        <f t="shared" si="7"/>
        <v>0</v>
      </c>
      <c r="AR139" s="43"/>
      <c r="AS139" s="43">
        <f>IF(F139&gt;$AS$6,F139,0)</f>
        <v>0</v>
      </c>
      <c r="AT139" s="43"/>
      <c r="AU139" s="43"/>
      <c r="AV139" s="43"/>
      <c r="AW139" s="43"/>
      <c r="AX139" s="43"/>
      <c r="AY139" s="43"/>
    </row>
    <row r="140" spans="1:51">
      <c r="A140" s="17"/>
      <c r="B140" s="18" t="s">
        <v>523</v>
      </c>
      <c r="C140" s="18" t="s">
        <v>524</v>
      </c>
      <c r="D140" s="19" t="s">
        <v>525</v>
      </c>
      <c r="E140" s="140"/>
      <c r="F140" s="46">
        <f t="shared" si="5"/>
        <v>0</v>
      </c>
      <c r="G140" s="40" t="str">
        <f>IF(_xlfn.XLOOKUP(B140,'POP Limieten'!$B$2:$B$14,'POP Limieten'!$C$2:$C$14,"")="","",IF(E140&gt;_xlfn.XLOOKUP(B140,'POP Limieten'!$B$2:$B$14,'POP Limieten'!$C$2:$C$14,""),1,0))</f>
        <v/>
      </c>
      <c r="H140" s="46"/>
      <c r="I140" s="46"/>
      <c r="J140" s="46"/>
      <c r="K140" s="43"/>
      <c r="L140" s="43"/>
      <c r="M140" s="43"/>
      <c r="N140" s="43">
        <f>IF(F140&gt;$N$6,F140,0)</f>
        <v>0</v>
      </c>
      <c r="O140" s="43"/>
      <c r="P140" s="43"/>
      <c r="Q140" s="43"/>
      <c r="R140" s="43"/>
      <c r="S140" s="43"/>
      <c r="T140" s="43"/>
      <c r="U140" s="43"/>
      <c r="V140" s="43"/>
      <c r="W140" s="43"/>
      <c r="X140" s="43"/>
      <c r="Y140" s="43"/>
      <c r="Z140" s="43"/>
      <c r="AA140" s="43"/>
      <c r="AB140" s="43"/>
      <c r="AC140" s="43"/>
      <c r="AD140" s="43">
        <f>F140</f>
        <v>0</v>
      </c>
      <c r="AE140" s="43"/>
      <c r="AF140" s="43"/>
      <c r="AG140" s="43"/>
      <c r="AH140" s="43"/>
      <c r="AI140" s="43"/>
      <c r="AJ140" s="43"/>
      <c r="AK140" s="43"/>
      <c r="AL140" s="43"/>
      <c r="AM140" s="43"/>
      <c r="AN140" s="43"/>
      <c r="AO140" s="43">
        <f t="shared" ref="AO140:AO151" si="8">IF(F140&gt;$AO$6,F140,0)</f>
        <v>0</v>
      </c>
      <c r="AP140" s="43">
        <f t="shared" si="6"/>
        <v>0</v>
      </c>
      <c r="AQ140" s="43">
        <f t="shared" si="7"/>
        <v>0</v>
      </c>
      <c r="AR140" s="46">
        <f t="shared" ref="AR140:AR151" si="9">IF(F140&gt;$AR$6,F140,0)</f>
        <v>0</v>
      </c>
      <c r="AS140" s="43"/>
      <c r="AT140" s="43"/>
      <c r="AU140" s="43"/>
      <c r="AV140" s="43"/>
      <c r="AW140" s="43"/>
      <c r="AX140" s="43"/>
      <c r="AY140" s="43"/>
    </row>
    <row r="141" spans="1:51">
      <c r="A141" s="17"/>
      <c r="B141" s="18" t="s">
        <v>526</v>
      </c>
      <c r="C141" s="18" t="s">
        <v>527</v>
      </c>
      <c r="D141" s="19" t="s">
        <v>528</v>
      </c>
      <c r="E141" s="140"/>
      <c r="F141" s="46">
        <f t="shared" si="5"/>
        <v>0</v>
      </c>
      <c r="G141" s="40" t="str">
        <f>IF(_xlfn.XLOOKUP(B141,'POP Limieten'!$B$2:$B$14,'POP Limieten'!$C$2:$C$14,"")="","",IF(E141&gt;_xlfn.XLOOKUP(B141,'POP Limieten'!$B$2:$B$14,'POP Limieten'!$C$2:$C$14,""),1,0))</f>
        <v/>
      </c>
      <c r="H141" s="46"/>
      <c r="I141" s="46"/>
      <c r="J141" s="46"/>
      <c r="K141" s="43"/>
      <c r="L141" s="43"/>
      <c r="M141" s="43"/>
      <c r="N141" s="43">
        <f>IF(F141&gt;$N$6,F141,0)</f>
        <v>0</v>
      </c>
      <c r="O141" s="43"/>
      <c r="P141" s="43"/>
      <c r="Q141" s="43"/>
      <c r="R141" s="43"/>
      <c r="S141" s="43"/>
      <c r="T141" s="43"/>
      <c r="U141" s="43"/>
      <c r="V141" s="43"/>
      <c r="W141" s="43"/>
      <c r="X141" s="43"/>
      <c r="Y141" s="43"/>
      <c r="Z141" s="43"/>
      <c r="AA141" s="43">
        <f>IF(F141&gt;$AA$6,F141,0)</f>
        <v>0</v>
      </c>
      <c r="AB141" s="43"/>
      <c r="AC141" s="43"/>
      <c r="AD141" s="43"/>
      <c r="AE141" s="43"/>
      <c r="AF141" s="43"/>
      <c r="AG141" s="43"/>
      <c r="AH141" s="43"/>
      <c r="AI141" s="43"/>
      <c r="AJ141" s="43"/>
      <c r="AK141" s="43"/>
      <c r="AL141" s="43"/>
      <c r="AM141" s="43"/>
      <c r="AN141" s="43"/>
      <c r="AO141" s="43">
        <f t="shared" si="8"/>
        <v>0</v>
      </c>
      <c r="AP141" s="43">
        <f t="shared" si="6"/>
        <v>0</v>
      </c>
      <c r="AQ141" s="43">
        <f t="shared" si="7"/>
        <v>0</v>
      </c>
      <c r="AR141" s="46">
        <f t="shared" si="9"/>
        <v>0</v>
      </c>
      <c r="AS141" s="43"/>
      <c r="AT141" s="43"/>
      <c r="AU141" s="43"/>
      <c r="AV141" s="43"/>
      <c r="AW141" s="43"/>
      <c r="AX141" s="43"/>
      <c r="AY141" s="43"/>
    </row>
    <row r="142" spans="1:51">
      <c r="A142" s="17"/>
      <c r="B142" s="18" t="s">
        <v>529</v>
      </c>
      <c r="C142" s="18" t="s">
        <v>530</v>
      </c>
      <c r="D142" s="51" t="s">
        <v>423</v>
      </c>
      <c r="E142" s="140"/>
      <c r="F142" s="46">
        <f t="shared" si="5"/>
        <v>0</v>
      </c>
      <c r="G142" s="40" t="str">
        <f>IF(_xlfn.XLOOKUP(B142,'POP Limieten'!$B$2:$B$14,'POP Limieten'!$C$2:$C$14,"")="","",IF(E142&gt;_xlfn.XLOOKUP(B142,'POP Limieten'!$B$2:$B$14,'POP Limieten'!$C$2:$C$14,""),1,0))</f>
        <v/>
      </c>
      <c r="H142" s="46"/>
      <c r="I142" s="46"/>
      <c r="J142" s="46"/>
      <c r="K142" s="43"/>
      <c r="L142" s="43"/>
      <c r="M142" s="43"/>
      <c r="N142" s="43"/>
      <c r="O142" s="43"/>
      <c r="P142" s="43"/>
      <c r="Q142" s="43"/>
      <c r="R142" s="43"/>
      <c r="S142" s="43"/>
      <c r="T142" s="43"/>
      <c r="U142" s="43"/>
      <c r="V142" s="43"/>
      <c r="W142" s="43"/>
      <c r="X142" s="43"/>
      <c r="Y142" s="43"/>
      <c r="Z142" s="43"/>
      <c r="AA142" s="43">
        <f>IF(F142&gt;$AA$6,F142,0)</f>
        <v>0</v>
      </c>
      <c r="AB142" s="43"/>
      <c r="AC142" s="43"/>
      <c r="AD142" s="43"/>
      <c r="AE142" s="43"/>
      <c r="AF142" s="43"/>
      <c r="AG142" s="43"/>
      <c r="AH142" s="43"/>
      <c r="AI142" s="43"/>
      <c r="AJ142" s="43"/>
      <c r="AK142" s="43"/>
      <c r="AL142" s="43"/>
      <c r="AM142" s="43"/>
      <c r="AN142" s="43"/>
      <c r="AO142" s="43">
        <f t="shared" si="8"/>
        <v>0</v>
      </c>
      <c r="AP142" s="43">
        <f t="shared" si="6"/>
        <v>0</v>
      </c>
      <c r="AQ142" s="43">
        <f t="shared" si="7"/>
        <v>0</v>
      </c>
      <c r="AR142" s="46">
        <f t="shared" si="9"/>
        <v>0</v>
      </c>
      <c r="AS142" s="43"/>
      <c r="AT142" s="43"/>
      <c r="AU142" s="43"/>
      <c r="AV142" s="43"/>
      <c r="AW142" s="43"/>
      <c r="AX142" s="43"/>
      <c r="AY142" s="43"/>
    </row>
    <row r="143" spans="1:51">
      <c r="A143" s="17"/>
      <c r="B143" s="18" t="s">
        <v>531</v>
      </c>
      <c r="C143" s="18" t="s">
        <v>532</v>
      </c>
      <c r="D143" s="19" t="s">
        <v>533</v>
      </c>
      <c r="E143" s="140"/>
      <c r="F143" s="46">
        <f t="shared" ref="F143:F206" si="10">E143/10000</f>
        <v>0</v>
      </c>
      <c r="G143" s="40">
        <f>IF(_xlfn.XLOOKUP(B143,'POP Limieten'!$B$2:$B$14,'POP Limieten'!$C$2:$C$14,"")="","",IF(E143&gt;_xlfn.XLOOKUP(B143,'POP Limieten'!$B$2:$B$14,'POP Limieten'!$C$2:$C$14,""),1,0))</f>
        <v>0</v>
      </c>
      <c r="H143" s="46"/>
      <c r="I143" s="46"/>
      <c r="J143" s="46"/>
      <c r="K143" s="43">
        <f>F143</f>
        <v>0</v>
      </c>
      <c r="L143" s="43"/>
      <c r="M143" s="43"/>
      <c r="N143" s="43"/>
      <c r="O143" s="43"/>
      <c r="P143" s="43"/>
      <c r="Q143" s="43"/>
      <c r="R143" s="43"/>
      <c r="S143" s="43"/>
      <c r="T143" s="43"/>
      <c r="U143" s="43"/>
      <c r="V143" s="43"/>
      <c r="W143" s="43"/>
      <c r="X143" s="43"/>
      <c r="Y143" s="43"/>
      <c r="Z143" s="43"/>
      <c r="AA143" s="43">
        <f>IF(F143&gt;$AA$6,F143,0)</f>
        <v>0</v>
      </c>
      <c r="AB143" s="43"/>
      <c r="AC143" s="43"/>
      <c r="AD143" s="43"/>
      <c r="AE143" s="43"/>
      <c r="AF143" s="43"/>
      <c r="AG143" s="43"/>
      <c r="AH143" s="43"/>
      <c r="AI143" s="43"/>
      <c r="AJ143" s="43"/>
      <c r="AK143" s="43"/>
      <c r="AL143" s="43"/>
      <c r="AM143" s="43"/>
      <c r="AN143" s="43"/>
      <c r="AO143" s="43">
        <f t="shared" si="8"/>
        <v>0</v>
      </c>
      <c r="AP143" s="43">
        <f t="shared" si="6"/>
        <v>0</v>
      </c>
      <c r="AQ143" s="43">
        <f t="shared" si="7"/>
        <v>0</v>
      </c>
      <c r="AR143" s="46">
        <f t="shared" si="9"/>
        <v>0</v>
      </c>
      <c r="AS143" s="43"/>
      <c r="AT143" s="43"/>
      <c r="AU143" s="43"/>
      <c r="AV143" s="43"/>
      <c r="AW143" s="43"/>
      <c r="AX143" s="43"/>
      <c r="AY143" s="43"/>
    </row>
    <row r="144" spans="1:51">
      <c r="A144" s="18"/>
      <c r="B144" s="18" t="s">
        <v>534</v>
      </c>
      <c r="C144" s="18" t="s">
        <v>535</v>
      </c>
      <c r="D144" s="19" t="s">
        <v>536</v>
      </c>
      <c r="E144" s="140"/>
      <c r="F144" s="46">
        <f t="shared" si="10"/>
        <v>0</v>
      </c>
      <c r="G144" s="40">
        <f>IF(_xlfn.XLOOKUP(B144,'POP Limieten'!$B$2:$B$14,'POP Limieten'!$C$2:$C$14,"")="","",IF(E144&gt;_xlfn.XLOOKUP(B144,'POP Limieten'!$B$2:$B$14,'POP Limieten'!$C$2:$C$14,""),1,0))</f>
        <v>0</v>
      </c>
      <c r="H144" s="46"/>
      <c r="I144" s="46"/>
      <c r="J144" s="46"/>
      <c r="K144" s="43"/>
      <c r="L144" s="43"/>
      <c r="M144" s="43"/>
      <c r="N144" s="43"/>
      <c r="O144" s="43">
        <f>F144</f>
        <v>0</v>
      </c>
      <c r="P144" s="43"/>
      <c r="Q144" s="43"/>
      <c r="R144" s="43"/>
      <c r="S144" s="43"/>
      <c r="T144" s="43"/>
      <c r="U144" s="43"/>
      <c r="V144" s="43"/>
      <c r="W144" s="43"/>
      <c r="X144" s="43"/>
      <c r="Y144" s="43"/>
      <c r="Z144" s="43"/>
      <c r="AA144" s="43"/>
      <c r="AB144" s="43"/>
      <c r="AC144" s="43">
        <f>F144</f>
        <v>0</v>
      </c>
      <c r="AD144" s="43"/>
      <c r="AE144" s="43"/>
      <c r="AF144" s="43"/>
      <c r="AG144" s="43"/>
      <c r="AH144" s="43"/>
      <c r="AI144" s="43"/>
      <c r="AJ144" s="43"/>
      <c r="AK144" s="43"/>
      <c r="AL144" s="43"/>
      <c r="AM144" s="43"/>
      <c r="AN144" s="43"/>
      <c r="AO144" s="43">
        <f t="shared" si="8"/>
        <v>0</v>
      </c>
      <c r="AP144" s="43">
        <f t="shared" si="6"/>
        <v>0</v>
      </c>
      <c r="AQ144" s="43">
        <f t="shared" si="7"/>
        <v>0</v>
      </c>
      <c r="AR144" s="46">
        <f t="shared" si="9"/>
        <v>0</v>
      </c>
      <c r="AS144" s="43"/>
      <c r="AT144" s="43"/>
      <c r="AU144" s="43"/>
      <c r="AV144" s="43"/>
      <c r="AW144" s="43"/>
      <c r="AX144" s="43"/>
      <c r="AY144" s="43"/>
    </row>
    <row r="145" spans="1:51">
      <c r="A145" s="18"/>
      <c r="B145" s="18" t="s">
        <v>537</v>
      </c>
      <c r="C145" s="18" t="s">
        <v>538</v>
      </c>
      <c r="D145" s="79">
        <v>411</v>
      </c>
      <c r="E145" s="140"/>
      <c r="F145" s="46">
        <f t="shared" si="10"/>
        <v>0</v>
      </c>
      <c r="G145" s="40" t="str">
        <f>IF(_xlfn.XLOOKUP(B145,'POP Limieten'!$B$2:$B$14,'POP Limieten'!$C$2:$C$14,"")="","",IF(E145&gt;_xlfn.XLOOKUP(B145,'POP Limieten'!$B$2:$B$14,'POP Limieten'!$C$2:$C$14,""),1,0))</f>
        <v/>
      </c>
      <c r="H145" s="46"/>
      <c r="I145" s="46"/>
      <c r="J145" s="46"/>
      <c r="K145" s="43"/>
      <c r="L145" s="43"/>
      <c r="M145" s="43"/>
      <c r="N145" s="43"/>
      <c r="O145" s="43"/>
      <c r="P145" s="43"/>
      <c r="Q145" s="43"/>
      <c r="R145" s="43"/>
      <c r="S145" s="43"/>
      <c r="T145" s="43"/>
      <c r="U145" s="43"/>
      <c r="V145" s="43"/>
      <c r="W145" s="43"/>
      <c r="X145" s="43"/>
      <c r="Y145" s="43"/>
      <c r="Z145" s="43"/>
      <c r="AA145" s="43"/>
      <c r="AB145" s="43"/>
      <c r="AC145" s="43"/>
      <c r="AD145" s="43"/>
      <c r="AE145" s="43"/>
      <c r="AF145" s="43"/>
      <c r="AG145" s="43"/>
      <c r="AH145" s="43"/>
      <c r="AI145" s="43"/>
      <c r="AJ145" s="43"/>
      <c r="AK145" s="43"/>
      <c r="AL145" s="43"/>
      <c r="AM145" s="43"/>
      <c r="AN145" s="43"/>
      <c r="AO145" s="43"/>
      <c r="AP145" s="43">
        <f t="shared" si="6"/>
        <v>0</v>
      </c>
      <c r="AQ145" s="43"/>
      <c r="AR145" s="46"/>
      <c r="AS145" s="43">
        <f>IF(F145&gt;$AS$6,F145,0)</f>
        <v>0</v>
      </c>
      <c r="AT145" s="43"/>
      <c r="AU145" s="43"/>
      <c r="AV145" s="43"/>
      <c r="AW145" s="43"/>
      <c r="AX145" s="43"/>
      <c r="AY145" s="43"/>
    </row>
    <row r="146" spans="1:51">
      <c r="A146" s="18"/>
      <c r="B146" s="18" t="s">
        <v>539</v>
      </c>
      <c r="C146" s="18" t="s">
        <v>540</v>
      </c>
      <c r="D146" s="79" t="s">
        <v>541</v>
      </c>
      <c r="E146" s="140"/>
      <c r="F146" s="46">
        <f t="shared" si="10"/>
        <v>0</v>
      </c>
      <c r="G146" s="40" t="str">
        <f>IF(_xlfn.XLOOKUP(B146,'POP Limieten'!$B$2:$B$14,'POP Limieten'!$C$2:$C$14,"")="","",IF(E146&gt;_xlfn.XLOOKUP(B146,'POP Limieten'!$B$2:$B$14,'POP Limieten'!$C$2:$C$14,""),1,0))</f>
        <v/>
      </c>
      <c r="H146" s="46"/>
      <c r="I146" s="46"/>
      <c r="J146" s="46"/>
      <c r="K146" s="43"/>
      <c r="L146" s="43"/>
      <c r="M146" s="43"/>
      <c r="N146" s="43"/>
      <c r="O146" s="43"/>
      <c r="P146" s="43"/>
      <c r="Q146" s="43"/>
      <c r="R146" s="43"/>
      <c r="S146" s="43"/>
      <c r="T146" s="43"/>
      <c r="U146" s="43"/>
      <c r="V146" s="43"/>
      <c r="W146" s="43"/>
      <c r="X146" s="43"/>
      <c r="Y146" s="43"/>
      <c r="Z146" s="43"/>
      <c r="AA146" s="43"/>
      <c r="AB146" s="43"/>
      <c r="AC146" s="43"/>
      <c r="AD146" s="43"/>
      <c r="AE146" s="43"/>
      <c r="AF146" s="43"/>
      <c r="AG146" s="43"/>
      <c r="AH146" s="43"/>
      <c r="AI146" s="43"/>
      <c r="AJ146" s="43"/>
      <c r="AK146" s="43"/>
      <c r="AL146" s="43"/>
      <c r="AM146" s="43">
        <f>F146</f>
        <v>0</v>
      </c>
      <c r="AN146" s="43"/>
      <c r="AO146" s="43">
        <f t="shared" si="8"/>
        <v>0</v>
      </c>
      <c r="AP146" s="43">
        <f t="shared" si="6"/>
        <v>0</v>
      </c>
      <c r="AQ146" s="43">
        <f t="shared" si="7"/>
        <v>0</v>
      </c>
      <c r="AR146" s="46">
        <f t="shared" si="9"/>
        <v>0</v>
      </c>
      <c r="AS146" s="43"/>
      <c r="AT146" s="43"/>
      <c r="AU146" s="43"/>
      <c r="AV146" s="43"/>
      <c r="AW146" s="43"/>
      <c r="AX146" s="43"/>
      <c r="AY146" s="43"/>
    </row>
    <row r="147" spans="1:51">
      <c r="A147" s="18"/>
      <c r="B147" s="18" t="s">
        <v>542</v>
      </c>
      <c r="C147" s="18" t="s">
        <v>543</v>
      </c>
      <c r="D147" s="79" t="s">
        <v>423</v>
      </c>
      <c r="E147" s="140"/>
      <c r="F147" s="46">
        <f t="shared" si="10"/>
        <v>0</v>
      </c>
      <c r="G147" s="40" t="str">
        <f>IF(_xlfn.XLOOKUP(B147,'POP Limieten'!$B$2:$B$14,'POP Limieten'!$C$2:$C$14,"")="","",IF(E147&gt;_xlfn.XLOOKUP(B147,'POP Limieten'!$B$2:$B$14,'POP Limieten'!$C$2:$C$14,""),1,0))</f>
        <v/>
      </c>
      <c r="H147" s="46"/>
      <c r="I147" s="46"/>
      <c r="J147" s="46"/>
      <c r="K147" s="43"/>
      <c r="L147" s="43"/>
      <c r="M147" s="43"/>
      <c r="N147" s="43"/>
      <c r="O147" s="43"/>
      <c r="P147" s="43"/>
      <c r="Q147" s="43"/>
      <c r="R147" s="43"/>
      <c r="S147" s="43"/>
      <c r="T147" s="43"/>
      <c r="U147" s="43"/>
      <c r="V147" s="43"/>
      <c r="W147" s="43"/>
      <c r="X147" s="43"/>
      <c r="Y147" s="43"/>
      <c r="Z147" s="43"/>
      <c r="AA147" s="43">
        <f>IF(F147&gt;$AA$6,F147,0)</f>
        <v>0</v>
      </c>
      <c r="AB147" s="43"/>
      <c r="AC147" s="43"/>
      <c r="AD147" s="43"/>
      <c r="AE147" s="43"/>
      <c r="AF147" s="43"/>
      <c r="AG147" s="43"/>
      <c r="AH147" s="43"/>
      <c r="AI147" s="43"/>
      <c r="AJ147" s="43"/>
      <c r="AK147" s="43"/>
      <c r="AL147" s="43"/>
      <c r="AM147" s="43"/>
      <c r="AN147" s="43"/>
      <c r="AO147" s="43">
        <f t="shared" si="8"/>
        <v>0</v>
      </c>
      <c r="AP147" s="43">
        <f t="shared" si="6"/>
        <v>0</v>
      </c>
      <c r="AQ147" s="43">
        <f t="shared" si="7"/>
        <v>0</v>
      </c>
      <c r="AR147" s="46">
        <f t="shared" si="9"/>
        <v>0</v>
      </c>
      <c r="AS147" s="43"/>
      <c r="AT147" s="43"/>
      <c r="AU147" s="43"/>
      <c r="AV147" s="43"/>
      <c r="AW147" s="43"/>
      <c r="AX147" s="43"/>
      <c r="AY147" s="43"/>
    </row>
    <row r="148" spans="1:51">
      <c r="A148" s="18"/>
      <c r="B148" s="18" t="s">
        <v>544</v>
      </c>
      <c r="C148" s="18" t="s">
        <v>545</v>
      </c>
      <c r="D148" s="79">
        <v>302</v>
      </c>
      <c r="E148" s="140"/>
      <c r="F148" s="46">
        <f t="shared" si="10"/>
        <v>0</v>
      </c>
      <c r="G148" s="40" t="str">
        <f>IF(_xlfn.XLOOKUP(B148,'POP Limieten'!$B$2:$B$14,'POP Limieten'!$C$2:$C$14,"")="","",IF(E148&gt;_xlfn.XLOOKUP(B148,'POP Limieten'!$B$2:$B$14,'POP Limieten'!$C$2:$C$14,""),1,0))</f>
        <v/>
      </c>
      <c r="H148" s="46"/>
      <c r="I148" s="46"/>
      <c r="J148" s="46"/>
      <c r="K148" s="43"/>
      <c r="L148" s="43"/>
      <c r="M148" s="43"/>
      <c r="N148" s="43"/>
      <c r="O148" s="43"/>
      <c r="P148" s="43"/>
      <c r="Q148" s="43"/>
      <c r="R148" s="43"/>
      <c r="S148" s="43"/>
      <c r="T148" s="43"/>
      <c r="U148" s="43"/>
      <c r="V148" s="43"/>
      <c r="W148" s="43"/>
      <c r="X148" s="43"/>
      <c r="Y148" s="43"/>
      <c r="Z148" s="43"/>
      <c r="AA148" s="43">
        <f>IF(F148&gt;$AA$6,F148,0)</f>
        <v>0</v>
      </c>
      <c r="AB148" s="43"/>
      <c r="AC148" s="43"/>
      <c r="AD148" s="43"/>
      <c r="AE148" s="43"/>
      <c r="AF148" s="43"/>
      <c r="AG148" s="43"/>
      <c r="AH148" s="43"/>
      <c r="AI148" s="43"/>
      <c r="AJ148" s="43"/>
      <c r="AK148" s="43"/>
      <c r="AL148" s="43"/>
      <c r="AM148" s="43"/>
      <c r="AN148" s="43"/>
      <c r="AO148" s="43"/>
      <c r="AP148" s="43"/>
      <c r="AQ148" s="43"/>
      <c r="AR148" s="46"/>
      <c r="AS148" s="43"/>
      <c r="AT148" s="43"/>
      <c r="AU148" s="43"/>
      <c r="AV148" s="43"/>
      <c r="AW148" s="43"/>
      <c r="AX148" s="43"/>
      <c r="AY148" s="43"/>
    </row>
    <row r="149" spans="1:51">
      <c r="A149" s="17" t="s">
        <v>546</v>
      </c>
      <c r="B149" s="18" t="s">
        <v>547</v>
      </c>
      <c r="C149" s="18" t="s">
        <v>548</v>
      </c>
      <c r="D149" s="48" t="s">
        <v>549</v>
      </c>
      <c r="E149" s="140"/>
      <c r="F149" s="46">
        <f t="shared" si="10"/>
        <v>0</v>
      </c>
      <c r="G149" s="40" t="str">
        <f>IF(_xlfn.XLOOKUP(B149,'POP Limieten'!$B$2:$B$14,'POP Limieten'!$C$2:$C$14,"")="","",IF(E149&gt;_xlfn.XLOOKUP(B149,'POP Limieten'!$B$2:$B$14,'POP Limieten'!$C$2:$C$14,""),1,0))</f>
        <v/>
      </c>
      <c r="H149" s="46"/>
      <c r="I149" s="46"/>
      <c r="J149" s="46"/>
      <c r="K149" s="43">
        <f>F149</f>
        <v>0</v>
      </c>
      <c r="L149" s="43"/>
      <c r="M149" s="43"/>
      <c r="N149" s="43"/>
      <c r="O149" s="43"/>
      <c r="P149" s="43"/>
      <c r="Q149" s="43"/>
      <c r="R149" s="43"/>
      <c r="S149" s="43"/>
      <c r="T149" s="43">
        <f>IF(F149&gt;$T$6,F149,0)</f>
        <v>0</v>
      </c>
      <c r="U149" s="43">
        <f>IF(F149&gt;$U$6,F149,0)</f>
        <v>0</v>
      </c>
      <c r="V149" s="43"/>
      <c r="W149" s="43"/>
      <c r="X149" s="43"/>
      <c r="Y149" s="43"/>
      <c r="Z149" s="43"/>
      <c r="AA149" s="43"/>
      <c r="AB149" s="43"/>
      <c r="AC149" s="43"/>
      <c r="AD149" s="43"/>
      <c r="AE149" s="43"/>
      <c r="AF149" s="43"/>
      <c r="AG149" s="43"/>
      <c r="AH149" s="43"/>
      <c r="AI149" s="43"/>
      <c r="AJ149" s="43"/>
      <c r="AK149" s="43">
        <f>K149</f>
        <v>0</v>
      </c>
      <c r="AL149" s="43"/>
      <c r="AM149" s="43"/>
      <c r="AN149" s="43"/>
      <c r="AO149" s="43">
        <f t="shared" si="8"/>
        <v>0</v>
      </c>
      <c r="AP149" s="43">
        <f t="shared" si="6"/>
        <v>0</v>
      </c>
      <c r="AQ149" s="43">
        <f t="shared" si="7"/>
        <v>0</v>
      </c>
      <c r="AR149" s="46">
        <f t="shared" si="9"/>
        <v>0</v>
      </c>
      <c r="AS149" s="43"/>
      <c r="AT149" s="43"/>
      <c r="AU149" s="43"/>
      <c r="AV149" s="43"/>
      <c r="AW149" s="43"/>
      <c r="AX149" s="43"/>
      <c r="AY149" s="43"/>
    </row>
    <row r="150" spans="1:51">
      <c r="A150" s="17"/>
      <c r="B150" s="18" t="s">
        <v>550</v>
      </c>
      <c r="C150" s="18" t="s">
        <v>551</v>
      </c>
      <c r="D150" s="19" t="s">
        <v>552</v>
      </c>
      <c r="E150" s="140"/>
      <c r="F150" s="46">
        <f t="shared" si="10"/>
        <v>0</v>
      </c>
      <c r="G150" s="40" t="str">
        <f>IF(_xlfn.XLOOKUP(B150,'POP Limieten'!$B$2:$B$14,'POP Limieten'!$C$2:$C$14,"")="","",IF(E150&gt;_xlfn.XLOOKUP(B150,'POP Limieten'!$B$2:$B$14,'POP Limieten'!$C$2:$C$14,""),1,0))</f>
        <v/>
      </c>
      <c r="H150" s="46"/>
      <c r="I150" s="46"/>
      <c r="J150" s="46"/>
      <c r="K150" s="43">
        <f>F150</f>
        <v>0</v>
      </c>
      <c r="L150" s="43"/>
      <c r="M150" s="43"/>
      <c r="N150" s="43"/>
      <c r="O150" s="43"/>
      <c r="P150" s="43"/>
      <c r="Q150" s="43"/>
      <c r="R150" s="43"/>
      <c r="S150" s="43"/>
      <c r="T150" s="43"/>
      <c r="U150" s="43">
        <f>IF(F150&gt;$U$6,F150,0)</f>
        <v>0</v>
      </c>
      <c r="V150" s="43"/>
      <c r="W150" s="43"/>
      <c r="X150" s="43"/>
      <c r="Y150" s="43"/>
      <c r="Z150" s="43"/>
      <c r="AA150" s="43"/>
      <c r="AB150" s="43"/>
      <c r="AC150" s="43"/>
      <c r="AD150" s="43"/>
      <c r="AE150" s="43"/>
      <c r="AF150" s="43"/>
      <c r="AG150" s="43"/>
      <c r="AH150" s="43"/>
      <c r="AI150" s="43"/>
      <c r="AJ150" s="43"/>
      <c r="AK150" s="43"/>
      <c r="AL150" s="43"/>
      <c r="AM150" s="43"/>
      <c r="AN150" s="43"/>
      <c r="AO150" s="43">
        <f t="shared" si="8"/>
        <v>0</v>
      </c>
      <c r="AP150" s="43">
        <f t="shared" si="6"/>
        <v>0</v>
      </c>
      <c r="AQ150" s="43">
        <f t="shared" si="7"/>
        <v>0</v>
      </c>
      <c r="AR150" s="46">
        <f t="shared" si="9"/>
        <v>0</v>
      </c>
      <c r="AS150" s="43"/>
      <c r="AT150" s="43"/>
      <c r="AU150" s="43"/>
      <c r="AV150" s="43"/>
      <c r="AW150" s="43"/>
      <c r="AX150" s="43"/>
      <c r="AY150" s="43"/>
    </row>
    <row r="151" spans="1:51">
      <c r="A151" s="96"/>
      <c r="B151" s="18" t="s">
        <v>553</v>
      </c>
      <c r="C151" s="18" t="s">
        <v>554</v>
      </c>
      <c r="D151" s="19" t="s">
        <v>555</v>
      </c>
      <c r="E151" s="140"/>
      <c r="F151" s="46">
        <f t="shared" si="10"/>
        <v>0</v>
      </c>
      <c r="G151" s="40" t="str">
        <f>IF(_xlfn.XLOOKUP(B151,'POP Limieten'!$B$2:$B$14,'POP Limieten'!$C$2:$C$14,"")="","",IF(E151&gt;_xlfn.XLOOKUP(B151,'POP Limieten'!$B$2:$B$14,'POP Limieten'!$C$2:$C$14,""),1,0))</f>
        <v/>
      </c>
      <c r="H151" s="46"/>
      <c r="I151" s="46"/>
      <c r="J151" s="46"/>
      <c r="K151" s="43"/>
      <c r="L151" s="43"/>
      <c r="M151" s="43"/>
      <c r="N151" s="43"/>
      <c r="O151" s="43"/>
      <c r="P151" s="43"/>
      <c r="Q151" s="43"/>
      <c r="R151" s="43"/>
      <c r="S151" s="43"/>
      <c r="T151" s="43">
        <f>IF(F151&gt;$T$6,F151,0)</f>
        <v>0</v>
      </c>
      <c r="U151" s="43"/>
      <c r="V151" s="43"/>
      <c r="W151" s="43"/>
      <c r="X151" s="43"/>
      <c r="Y151" s="43"/>
      <c r="Z151" s="43"/>
      <c r="AA151" s="43"/>
      <c r="AB151" s="43"/>
      <c r="AC151" s="43"/>
      <c r="AD151" s="43"/>
      <c r="AE151" s="43"/>
      <c r="AF151" s="43"/>
      <c r="AG151" s="43"/>
      <c r="AH151" s="43"/>
      <c r="AI151" s="43"/>
      <c r="AJ151" s="43"/>
      <c r="AK151" s="43">
        <f>F151</f>
        <v>0</v>
      </c>
      <c r="AL151" s="43"/>
      <c r="AM151" s="43"/>
      <c r="AN151" s="43"/>
      <c r="AO151" s="43">
        <f t="shared" si="8"/>
        <v>0</v>
      </c>
      <c r="AP151" s="43">
        <f>F151</f>
        <v>0</v>
      </c>
      <c r="AQ151" s="43">
        <f>F151</f>
        <v>0</v>
      </c>
      <c r="AR151" s="46">
        <f t="shared" si="9"/>
        <v>0</v>
      </c>
      <c r="AS151" s="43"/>
      <c r="AT151" s="43"/>
      <c r="AU151" s="43"/>
      <c r="AV151" s="43"/>
      <c r="AW151" s="43"/>
      <c r="AX151" s="43"/>
      <c r="AY151" s="43"/>
    </row>
    <row r="152" spans="1:51" ht="28.5">
      <c r="A152" s="17" t="s">
        <v>556</v>
      </c>
      <c r="B152" s="18" t="s">
        <v>557</v>
      </c>
      <c r="C152" s="18" t="s">
        <v>558</v>
      </c>
      <c r="D152" s="51" t="s">
        <v>268</v>
      </c>
      <c r="E152" s="140"/>
      <c r="F152" s="46">
        <f t="shared" si="10"/>
        <v>0</v>
      </c>
      <c r="G152" s="40" t="str">
        <f>IF(_xlfn.XLOOKUP(B152,'POP Limieten'!$B$2:$B$14,'POP Limieten'!$C$2:$C$14,"")="","",IF(E152&gt;_xlfn.XLOOKUP(B152,'POP Limieten'!$B$2:$B$14,'POP Limieten'!$C$2:$C$14,""),1,0))</f>
        <v/>
      </c>
      <c r="H152" s="46"/>
      <c r="I152" s="46"/>
      <c r="J152" s="46"/>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43"/>
      <c r="AW152" s="43"/>
      <c r="AX152" s="43"/>
      <c r="AY152" s="43"/>
    </row>
    <row r="153" spans="1:51">
      <c r="A153" s="17" t="s">
        <v>559</v>
      </c>
      <c r="B153" s="18" t="s">
        <v>560</v>
      </c>
      <c r="C153" s="18" t="s">
        <v>561</v>
      </c>
      <c r="D153" s="19" t="s">
        <v>562</v>
      </c>
      <c r="E153" s="140"/>
      <c r="F153" s="46">
        <f t="shared" si="10"/>
        <v>0</v>
      </c>
      <c r="G153" s="40" t="str">
        <f>IF(_xlfn.XLOOKUP(B153,'POP Limieten'!$B$2:$B$14,'POP Limieten'!$C$2:$C$14,"")="","",IF(E153&gt;_xlfn.XLOOKUP(B153,'POP Limieten'!$B$2:$B$14,'POP Limieten'!$C$2:$C$14,""),1,0))</f>
        <v/>
      </c>
      <c r="H153" s="46"/>
      <c r="I153" s="46"/>
      <c r="J153" s="46"/>
      <c r="K153" s="43">
        <f t="shared" ref="K153:K158" si="11">F153</f>
        <v>0</v>
      </c>
      <c r="L153" s="43"/>
      <c r="M153" s="43"/>
      <c r="N153" s="43">
        <f>IF(F153&gt;$N$6,F153,0)</f>
        <v>0</v>
      </c>
      <c r="O153" s="43"/>
      <c r="P153" s="43">
        <f>F153</f>
        <v>0</v>
      </c>
      <c r="Q153" s="43"/>
      <c r="R153" s="43">
        <f>F153</f>
        <v>0</v>
      </c>
      <c r="S153" s="43"/>
      <c r="T153" s="43"/>
      <c r="U153" s="43"/>
      <c r="V153" s="43"/>
      <c r="W153" s="43"/>
      <c r="X153" s="43"/>
      <c r="Y153" s="43"/>
      <c r="Z153" s="43"/>
      <c r="AA153" s="43"/>
      <c r="AB153" s="43"/>
      <c r="AC153" s="43"/>
      <c r="AD153" s="43"/>
      <c r="AE153" s="43"/>
      <c r="AF153" s="43"/>
      <c r="AG153" s="43"/>
      <c r="AH153" s="43">
        <f>F153</f>
        <v>0</v>
      </c>
      <c r="AI153" s="43"/>
      <c r="AJ153" s="43"/>
      <c r="AK153" s="43"/>
      <c r="AL153" s="43"/>
      <c r="AM153" s="43"/>
      <c r="AN153" s="43"/>
      <c r="AO153" s="43"/>
      <c r="AP153" s="43">
        <f>F153</f>
        <v>0</v>
      </c>
      <c r="AQ153" s="43">
        <f>F153</f>
        <v>0</v>
      </c>
      <c r="AR153" s="43"/>
      <c r="AS153" s="43">
        <f>IF(F153&gt;$AS$6,F153,0)</f>
        <v>0</v>
      </c>
      <c r="AT153" s="43"/>
      <c r="AU153" s="43"/>
      <c r="AV153" s="43"/>
      <c r="AW153" s="43"/>
      <c r="AX153" s="43"/>
      <c r="AY153" s="43"/>
    </row>
    <row r="154" spans="1:51">
      <c r="A154" s="17"/>
      <c r="B154" s="18" t="s">
        <v>563</v>
      </c>
      <c r="C154" s="18" t="s">
        <v>564</v>
      </c>
      <c r="D154" s="19" t="s">
        <v>565</v>
      </c>
      <c r="E154" s="140"/>
      <c r="F154" s="46">
        <f t="shared" si="10"/>
        <v>0</v>
      </c>
      <c r="G154" s="40" t="str">
        <f>IF(_xlfn.XLOOKUP(B154,'POP Limieten'!$B$2:$B$14,'POP Limieten'!$C$2:$C$14,"")="","",IF(E154&gt;_xlfn.XLOOKUP(B154,'POP Limieten'!$B$2:$B$14,'POP Limieten'!$C$2:$C$14,""),1,0))</f>
        <v/>
      </c>
      <c r="H154" s="46"/>
      <c r="I154" s="46"/>
      <c r="J154" s="46"/>
      <c r="K154" s="43">
        <f t="shared" si="11"/>
        <v>0</v>
      </c>
      <c r="L154" s="43"/>
      <c r="M154" s="43"/>
      <c r="N154" s="43">
        <f>IF(F154&gt;$N$6,F154,0)</f>
        <v>0</v>
      </c>
      <c r="O154" s="43"/>
      <c r="P154" s="43"/>
      <c r="Q154" s="43"/>
      <c r="R154" s="43">
        <f>F154</f>
        <v>0</v>
      </c>
      <c r="S154" s="43"/>
      <c r="T154" s="43"/>
      <c r="U154" s="43"/>
      <c r="V154" s="43"/>
      <c r="W154" s="43"/>
      <c r="X154" s="43"/>
      <c r="Y154" s="43"/>
      <c r="Z154" s="43"/>
      <c r="AA154" s="43"/>
      <c r="AB154" s="43"/>
      <c r="AC154" s="43"/>
      <c r="AD154" s="43"/>
      <c r="AE154" s="43"/>
      <c r="AF154" s="43"/>
      <c r="AG154" s="43"/>
      <c r="AH154" s="43"/>
      <c r="AI154" s="43"/>
      <c r="AJ154" s="43"/>
      <c r="AK154" s="43"/>
      <c r="AL154" s="43"/>
      <c r="AM154" s="43"/>
      <c r="AN154" s="43"/>
      <c r="AO154" s="43">
        <f>IF(F154&gt;$AO$6,F154,0)</f>
        <v>0</v>
      </c>
      <c r="AP154" s="43">
        <f>F154</f>
        <v>0</v>
      </c>
      <c r="AQ154" s="43">
        <f>F154</f>
        <v>0</v>
      </c>
      <c r="AR154" s="46">
        <f>IF(F154&gt;$AR$6,F154,0)</f>
        <v>0</v>
      </c>
      <c r="AS154" s="43"/>
      <c r="AT154" s="43"/>
      <c r="AU154" s="43"/>
      <c r="AV154" s="43"/>
      <c r="AW154" s="43"/>
      <c r="AX154" s="43"/>
      <c r="AY154" s="43"/>
    </row>
    <row r="155" spans="1:51">
      <c r="A155" s="17"/>
      <c r="B155" s="18" t="s">
        <v>566</v>
      </c>
      <c r="C155" s="18" t="s">
        <v>567</v>
      </c>
      <c r="D155" s="19" t="s">
        <v>565</v>
      </c>
      <c r="E155" s="140"/>
      <c r="F155" s="46">
        <f t="shared" si="10"/>
        <v>0</v>
      </c>
      <c r="G155" s="40" t="str">
        <f>IF(_xlfn.XLOOKUP(B155,'POP Limieten'!$B$2:$B$14,'POP Limieten'!$C$2:$C$14,"")="","",IF(E155&gt;_xlfn.XLOOKUP(B155,'POP Limieten'!$B$2:$B$14,'POP Limieten'!$C$2:$C$14,""),1,0))</f>
        <v/>
      </c>
      <c r="H155" s="46"/>
      <c r="I155" s="46"/>
      <c r="J155" s="46"/>
      <c r="K155" s="43">
        <f t="shared" si="11"/>
        <v>0</v>
      </c>
      <c r="L155" s="43"/>
      <c r="M155" s="43"/>
      <c r="N155" s="43">
        <f>IF(F155&gt;$N$6,F155,0)</f>
        <v>0</v>
      </c>
      <c r="O155" s="43"/>
      <c r="P155" s="43"/>
      <c r="Q155" s="43"/>
      <c r="R155" s="43">
        <f>F155</f>
        <v>0</v>
      </c>
      <c r="S155" s="43"/>
      <c r="T155" s="43"/>
      <c r="U155" s="43"/>
      <c r="V155" s="43"/>
      <c r="W155" s="43"/>
      <c r="X155" s="43"/>
      <c r="Y155" s="43"/>
      <c r="Z155" s="43"/>
      <c r="AA155" s="43"/>
      <c r="AB155" s="43"/>
      <c r="AC155" s="43"/>
      <c r="AD155" s="43"/>
      <c r="AE155" s="43"/>
      <c r="AF155" s="43"/>
      <c r="AG155" s="43"/>
      <c r="AH155" s="43"/>
      <c r="AI155" s="43"/>
      <c r="AJ155" s="43"/>
      <c r="AK155" s="43"/>
      <c r="AL155" s="43"/>
      <c r="AM155" s="43"/>
      <c r="AN155" s="43"/>
      <c r="AO155" s="43">
        <f>IF(F155&gt;$AO$6,F155,0)</f>
        <v>0</v>
      </c>
      <c r="AP155" s="43">
        <f>F155</f>
        <v>0</v>
      </c>
      <c r="AQ155" s="43">
        <f>F155</f>
        <v>0</v>
      </c>
      <c r="AR155" s="46">
        <f>IF(F155&gt;$AR$6,F155,0)</f>
        <v>0</v>
      </c>
      <c r="AS155" s="43"/>
      <c r="AT155" s="43"/>
      <c r="AU155" s="43"/>
      <c r="AV155" s="43"/>
      <c r="AW155" s="43"/>
      <c r="AX155" s="43"/>
      <c r="AY155" s="43"/>
    </row>
    <row r="156" spans="1:51">
      <c r="A156" s="97" t="s">
        <v>568</v>
      </c>
      <c r="B156" s="98" t="s">
        <v>569</v>
      </c>
      <c r="C156" s="18" t="s">
        <v>570</v>
      </c>
      <c r="D156" s="55" t="s">
        <v>571</v>
      </c>
      <c r="E156" s="140"/>
      <c r="F156" s="46">
        <f t="shared" si="10"/>
        <v>0</v>
      </c>
      <c r="G156" s="40" t="str">
        <f>IF(_xlfn.XLOOKUP(B156,'POP Limieten'!$B$2:$B$14,'POP Limieten'!$C$2:$C$14,"")="","",IF(E156&gt;_xlfn.XLOOKUP(B156,'POP Limieten'!$B$2:$B$14,'POP Limieten'!$C$2:$C$14,""),1,0))</f>
        <v/>
      </c>
      <c r="H156" s="46"/>
      <c r="I156" s="46"/>
      <c r="J156" s="46"/>
      <c r="K156" s="43">
        <f t="shared" si="11"/>
        <v>0</v>
      </c>
      <c r="L156" s="43"/>
      <c r="M156" s="43"/>
      <c r="N156" s="43">
        <f>IF(F156&gt;$N$6,F156,0)</f>
        <v>0</v>
      </c>
      <c r="O156" s="43"/>
      <c r="P156" s="43"/>
      <c r="Q156" s="43"/>
      <c r="R156" s="43"/>
      <c r="S156" s="43"/>
      <c r="T156" s="43"/>
      <c r="U156" s="43"/>
      <c r="V156" s="43"/>
      <c r="W156" s="43"/>
      <c r="X156" s="43"/>
      <c r="Y156" s="43"/>
      <c r="Z156" s="43"/>
      <c r="AA156" s="43"/>
      <c r="AB156" s="43"/>
      <c r="AC156" s="43"/>
      <c r="AD156" s="43"/>
      <c r="AE156" s="43"/>
      <c r="AF156" s="43"/>
      <c r="AG156" s="43"/>
      <c r="AH156" s="43"/>
      <c r="AI156" s="43"/>
      <c r="AJ156" s="43"/>
      <c r="AK156" s="43"/>
      <c r="AL156" s="43"/>
      <c r="AM156" s="43"/>
      <c r="AN156" s="43"/>
      <c r="AO156" s="43"/>
      <c r="AP156" s="43"/>
      <c r="AQ156" s="43"/>
      <c r="AR156" s="43"/>
      <c r="AS156" s="43"/>
      <c r="AT156" s="43"/>
      <c r="AU156" s="43"/>
      <c r="AV156" s="43"/>
      <c r="AW156" s="43"/>
      <c r="AX156" s="43"/>
      <c r="AY156" s="43"/>
    </row>
    <row r="157" spans="1:51">
      <c r="A157" s="17"/>
      <c r="B157" s="98" t="s">
        <v>572</v>
      </c>
      <c r="C157" s="18" t="s">
        <v>573</v>
      </c>
      <c r="D157" s="19" t="s">
        <v>574</v>
      </c>
      <c r="E157" s="140"/>
      <c r="F157" s="46">
        <f t="shared" si="10"/>
        <v>0</v>
      </c>
      <c r="G157" s="40" t="str">
        <f>IF(_xlfn.XLOOKUP(B157,'POP Limieten'!$B$2:$B$14,'POP Limieten'!$C$2:$C$14,"")="","",IF(E157&gt;_xlfn.XLOOKUP(B157,'POP Limieten'!$B$2:$B$14,'POP Limieten'!$C$2:$C$14,""),1,0))</f>
        <v/>
      </c>
      <c r="H157" s="46"/>
      <c r="I157" s="46"/>
      <c r="J157" s="46"/>
      <c r="K157" s="43">
        <f t="shared" si="11"/>
        <v>0</v>
      </c>
      <c r="L157" s="43"/>
      <c r="M157" s="43"/>
      <c r="N157" s="43">
        <f>IF(F157&gt;$N$6,F157,0)</f>
        <v>0</v>
      </c>
      <c r="O157" s="43"/>
      <c r="P157" s="43"/>
      <c r="Q157" s="43">
        <f>F157</f>
        <v>0</v>
      </c>
      <c r="R157" s="43"/>
      <c r="S157" s="43"/>
      <c r="T157" s="43"/>
      <c r="U157" s="43"/>
      <c r="V157" s="43"/>
      <c r="W157" s="43"/>
      <c r="X157" s="43"/>
      <c r="Y157" s="43"/>
      <c r="Z157" s="43">
        <f>IF(F157&gt;$Z$6,F157,0)</f>
        <v>0</v>
      </c>
      <c r="AA157" s="43"/>
      <c r="AB157" s="43"/>
      <c r="AC157" s="43"/>
      <c r="AD157" s="43"/>
      <c r="AE157" s="43"/>
      <c r="AF157" s="43"/>
      <c r="AG157" s="43"/>
      <c r="AH157" s="43"/>
      <c r="AI157" s="43"/>
      <c r="AJ157" s="43"/>
      <c r="AK157" s="43"/>
      <c r="AL157" s="43"/>
      <c r="AM157" s="43"/>
      <c r="AN157" s="43"/>
      <c r="AO157" s="43"/>
      <c r="AP157" s="43">
        <f>F157</f>
        <v>0</v>
      </c>
      <c r="AQ157" s="43">
        <f>F157</f>
        <v>0</v>
      </c>
      <c r="AR157" s="43"/>
      <c r="AS157" s="43">
        <f>IF(F157&gt;$AS$6,F157,0)</f>
        <v>0</v>
      </c>
      <c r="AT157" s="43"/>
      <c r="AU157" s="43"/>
      <c r="AV157" s="43"/>
      <c r="AW157" s="43"/>
      <c r="AX157" s="43"/>
      <c r="AY157" s="43"/>
    </row>
    <row r="158" spans="1:51">
      <c r="A158" s="17"/>
      <c r="B158" s="98" t="s">
        <v>575</v>
      </c>
      <c r="C158" s="18" t="s">
        <v>576</v>
      </c>
      <c r="D158" s="19" t="s">
        <v>577</v>
      </c>
      <c r="E158" s="140"/>
      <c r="F158" s="46">
        <f t="shared" si="10"/>
        <v>0</v>
      </c>
      <c r="G158" s="40" t="str">
        <f>IF(_xlfn.XLOOKUP(B158,'POP Limieten'!$B$2:$B$14,'POP Limieten'!$C$2:$C$14,"")="","",IF(E158&gt;_xlfn.XLOOKUP(B158,'POP Limieten'!$B$2:$B$14,'POP Limieten'!$C$2:$C$14,""),1,0))</f>
        <v/>
      </c>
      <c r="H158" s="46"/>
      <c r="I158" s="46"/>
      <c r="J158" s="46"/>
      <c r="K158" s="43">
        <f t="shared" si="11"/>
        <v>0</v>
      </c>
      <c r="L158" s="43"/>
      <c r="M158" s="43"/>
      <c r="N158" s="43"/>
      <c r="O158" s="43"/>
      <c r="P158" s="43"/>
      <c r="Q158" s="43">
        <f>F158</f>
        <v>0</v>
      </c>
      <c r="R158" s="43"/>
      <c r="S158" s="43"/>
      <c r="T158" s="43"/>
      <c r="U158" s="43"/>
      <c r="V158" s="43"/>
      <c r="W158" s="43"/>
      <c r="X158" s="43"/>
      <c r="Y158" s="43"/>
      <c r="Z158" s="43"/>
      <c r="AA158" s="43"/>
      <c r="AB158" s="43"/>
      <c r="AC158" s="43"/>
      <c r="AD158" s="43"/>
      <c r="AE158" s="43"/>
      <c r="AF158" s="43"/>
      <c r="AG158" s="43"/>
      <c r="AH158" s="43"/>
      <c r="AI158" s="43"/>
      <c r="AJ158" s="43"/>
      <c r="AK158" s="43"/>
      <c r="AL158" s="43"/>
      <c r="AM158" s="43"/>
      <c r="AN158" s="43"/>
      <c r="AO158" s="43"/>
      <c r="AP158" s="43">
        <f>F158</f>
        <v>0</v>
      </c>
      <c r="AQ158" s="43">
        <f>F158</f>
        <v>0</v>
      </c>
      <c r="AR158" s="43"/>
      <c r="AS158" s="43">
        <f>IF(F158&gt;$AS$6,F158,0)</f>
        <v>0</v>
      </c>
      <c r="AT158" s="43"/>
      <c r="AU158" s="43"/>
      <c r="AV158" s="43"/>
      <c r="AW158" s="43"/>
      <c r="AX158" s="43"/>
      <c r="AY158" s="43"/>
    </row>
    <row r="159" spans="1:51">
      <c r="A159" s="17" t="s">
        <v>578</v>
      </c>
      <c r="B159" s="18" t="s">
        <v>579</v>
      </c>
      <c r="C159" s="18" t="s">
        <v>580</v>
      </c>
      <c r="D159" s="19" t="s">
        <v>581</v>
      </c>
      <c r="E159" s="140"/>
      <c r="F159" s="46">
        <f t="shared" si="10"/>
        <v>0</v>
      </c>
      <c r="G159" s="40" t="str">
        <f>IF(_xlfn.XLOOKUP(B159,'POP Limieten'!$B$2:$B$14,'POP Limieten'!$C$2:$C$14,"")="","",IF(E159&gt;_xlfn.XLOOKUP(B159,'POP Limieten'!$B$2:$B$14,'POP Limieten'!$C$2:$C$14,""),1,0))</f>
        <v/>
      </c>
      <c r="H159" s="46"/>
      <c r="I159" s="46"/>
      <c r="J159" s="46"/>
      <c r="K159" s="43"/>
      <c r="L159" s="43">
        <f>IF(F159&gt;$L$6,F159,0)</f>
        <v>0</v>
      </c>
      <c r="M159" s="43"/>
      <c r="N159" s="43"/>
      <c r="O159" s="43"/>
      <c r="P159" s="43">
        <f>F159</f>
        <v>0</v>
      </c>
      <c r="Q159" s="43"/>
      <c r="R159" s="43"/>
      <c r="S159" s="43"/>
      <c r="T159" s="43"/>
      <c r="U159" s="43"/>
      <c r="V159" s="43"/>
      <c r="W159" s="43">
        <f>IF(F159&gt;$W$6,F159,0)</f>
        <v>0</v>
      </c>
      <c r="X159" s="43">
        <f>IF(F159&gt;$X$6,F159,0)</f>
        <v>0</v>
      </c>
      <c r="Y159" s="43">
        <f>IF(F159&gt;$Y$6,F159,0)</f>
        <v>0</v>
      </c>
      <c r="Z159" s="43"/>
      <c r="AA159" s="43"/>
      <c r="AB159" s="43"/>
      <c r="AC159" s="43"/>
      <c r="AD159" s="43"/>
      <c r="AE159" s="43">
        <f>IF(F159&gt;$AE$6,F159,0)</f>
        <v>0</v>
      </c>
      <c r="AF159" s="43"/>
      <c r="AG159" s="43"/>
      <c r="AH159" s="43"/>
      <c r="AI159" s="43"/>
      <c r="AJ159" s="43">
        <f>F159</f>
        <v>0</v>
      </c>
      <c r="AK159" s="43"/>
      <c r="AL159" s="43"/>
      <c r="AM159" s="43"/>
      <c r="AN159" s="43"/>
      <c r="AO159" s="43"/>
      <c r="AP159" s="43"/>
      <c r="AQ159" s="43"/>
      <c r="AR159" s="43"/>
      <c r="AS159" s="43"/>
      <c r="AT159" s="43"/>
      <c r="AU159" s="43"/>
      <c r="AV159" s="43"/>
      <c r="AW159" s="43"/>
      <c r="AX159" s="43"/>
      <c r="AY159" s="43"/>
    </row>
    <row r="160" spans="1:51">
      <c r="A160" s="17"/>
      <c r="B160" s="18" t="s">
        <v>582</v>
      </c>
      <c r="C160" s="18" t="s">
        <v>583</v>
      </c>
      <c r="D160" s="19" t="s">
        <v>584</v>
      </c>
      <c r="E160" s="140"/>
      <c r="F160" s="46">
        <f t="shared" si="10"/>
        <v>0</v>
      </c>
      <c r="G160" s="40" t="str">
        <f>IF(_xlfn.XLOOKUP(B160,'POP Limieten'!$B$2:$B$14,'POP Limieten'!$C$2:$C$14,"")="","",IF(E160&gt;_xlfn.XLOOKUP(B160,'POP Limieten'!$B$2:$B$14,'POP Limieten'!$C$2:$C$14,""),1,0))</f>
        <v/>
      </c>
      <c r="H160" s="46"/>
      <c r="I160" s="46"/>
      <c r="J160" s="46"/>
      <c r="K160" s="43"/>
      <c r="L160" s="43">
        <f>IF(F160&gt;$L$6,F160,0)</f>
        <v>0</v>
      </c>
      <c r="M160" s="43"/>
      <c r="N160" s="43"/>
      <c r="O160" s="43"/>
      <c r="P160" s="43"/>
      <c r="Q160" s="43"/>
      <c r="R160" s="43"/>
      <c r="S160" s="43"/>
      <c r="T160" s="43"/>
      <c r="U160" s="43"/>
      <c r="V160" s="43"/>
      <c r="W160" s="43"/>
      <c r="X160" s="43">
        <f>IF(F160&gt;$X$6,F160,0)</f>
        <v>0</v>
      </c>
      <c r="Y160" s="43">
        <f>IF(F160&gt;$Y$6,F160,0)</f>
        <v>0</v>
      </c>
      <c r="Z160" s="43"/>
      <c r="AA160" s="43"/>
      <c r="AB160" s="43"/>
      <c r="AC160" s="43"/>
      <c r="AD160" s="43"/>
      <c r="AE160" s="43">
        <f>IF(F160&gt;$AE$6,F160,0)</f>
        <v>0</v>
      </c>
      <c r="AF160" s="43"/>
      <c r="AG160" s="43"/>
      <c r="AH160" s="43"/>
      <c r="AI160" s="43"/>
      <c r="AJ160" s="43"/>
      <c r="AK160" s="43"/>
      <c r="AL160" s="43"/>
      <c r="AM160" s="43"/>
      <c r="AN160" s="43"/>
      <c r="AO160" s="43"/>
      <c r="AP160" s="43"/>
      <c r="AQ160" s="43"/>
      <c r="AR160" s="43"/>
      <c r="AS160" s="43"/>
      <c r="AT160" s="43"/>
      <c r="AU160" s="43"/>
      <c r="AV160" s="43"/>
      <c r="AW160" s="43"/>
      <c r="AX160" s="43"/>
      <c r="AY160" s="43"/>
    </row>
    <row r="161" spans="1:51">
      <c r="A161" s="99" t="s">
        <v>585</v>
      </c>
      <c r="B161" s="100" t="s">
        <v>586</v>
      </c>
      <c r="C161" s="18" t="s">
        <v>587</v>
      </c>
      <c r="D161" s="19" t="s">
        <v>588</v>
      </c>
      <c r="E161" s="140"/>
      <c r="F161" s="46">
        <f t="shared" si="10"/>
        <v>0</v>
      </c>
      <c r="G161" s="40" t="str">
        <f>IF(_xlfn.XLOOKUP(B161,'POP Limieten'!$B$2:$B$14,'POP Limieten'!$C$2:$C$14,"")="","",IF(E161&gt;_xlfn.XLOOKUP(B161,'POP Limieten'!$B$2:$B$14,'POP Limieten'!$C$2:$C$14,""),1,0))</f>
        <v/>
      </c>
      <c r="H161" s="46"/>
      <c r="I161" s="46"/>
      <c r="J161" s="46"/>
      <c r="K161" s="43"/>
      <c r="L161" s="43"/>
      <c r="M161" s="43"/>
      <c r="N161" s="43">
        <f>IF(F161&gt;$N$6,F161,0)</f>
        <v>0</v>
      </c>
      <c r="O161" s="43"/>
      <c r="P161" s="43"/>
      <c r="Q161" s="43"/>
      <c r="R161" s="43"/>
      <c r="S161" s="43"/>
      <c r="T161" s="43"/>
      <c r="U161" s="43"/>
      <c r="V161" s="43"/>
      <c r="W161" s="43"/>
      <c r="X161" s="43"/>
      <c r="Y161" s="43"/>
      <c r="Z161" s="43"/>
      <c r="AA161" s="43">
        <f>IF(F161&gt;$AA$6,F161,0)</f>
        <v>0</v>
      </c>
      <c r="AB161" s="43"/>
      <c r="AC161" s="43"/>
      <c r="AD161" s="43">
        <f>F161</f>
        <v>0</v>
      </c>
      <c r="AE161" s="43"/>
      <c r="AF161" s="43"/>
      <c r="AG161" s="43"/>
      <c r="AH161" s="43"/>
      <c r="AI161" s="43"/>
      <c r="AJ161" s="43"/>
      <c r="AK161" s="43"/>
      <c r="AL161" s="43"/>
      <c r="AM161" s="43"/>
      <c r="AN161" s="43"/>
      <c r="AO161" s="43">
        <f>IF(F161&gt;$AO$6,F161,0)</f>
        <v>0</v>
      </c>
      <c r="AP161" s="43">
        <f t="shared" ref="AP161:AP169" si="12">F161</f>
        <v>0</v>
      </c>
      <c r="AQ161" s="43">
        <f t="shared" ref="AQ161:AQ169" si="13">F161</f>
        <v>0</v>
      </c>
      <c r="AR161" s="46">
        <f>IF(F161&gt;$AR$6,F161,0)</f>
        <v>0</v>
      </c>
      <c r="AS161" s="43"/>
      <c r="AT161" s="43"/>
      <c r="AU161" s="43"/>
      <c r="AV161" s="43"/>
      <c r="AW161" s="43"/>
      <c r="AX161" s="43"/>
      <c r="AY161" s="43"/>
    </row>
    <row r="162" spans="1:51">
      <c r="A162" s="17"/>
      <c r="B162" s="18" t="s">
        <v>589</v>
      </c>
      <c r="C162" s="18" t="s">
        <v>590</v>
      </c>
      <c r="D162" s="19" t="s">
        <v>591</v>
      </c>
      <c r="E162" s="140"/>
      <c r="F162" s="46">
        <f t="shared" si="10"/>
        <v>0</v>
      </c>
      <c r="G162" s="40" t="str">
        <f>IF(_xlfn.XLOOKUP(B162,'POP Limieten'!$B$2:$B$14,'POP Limieten'!$C$2:$C$14,"")="","",IF(E162&gt;_xlfn.XLOOKUP(B162,'POP Limieten'!$B$2:$B$14,'POP Limieten'!$C$2:$C$14,""),1,0))</f>
        <v/>
      </c>
      <c r="H162" s="46"/>
      <c r="I162" s="46"/>
      <c r="J162" s="46"/>
      <c r="K162" s="43"/>
      <c r="L162" s="43"/>
      <c r="M162" s="43"/>
      <c r="N162" s="43">
        <f>IF(F162&gt;$N$6,F162,0)</f>
        <v>0</v>
      </c>
      <c r="O162" s="43"/>
      <c r="P162" s="43"/>
      <c r="Q162" s="43">
        <f>F162</f>
        <v>0</v>
      </c>
      <c r="R162" s="43"/>
      <c r="S162" s="43"/>
      <c r="T162" s="43"/>
      <c r="U162" s="43">
        <f>IF(F162&gt;$U$6,F162,0)</f>
        <v>0</v>
      </c>
      <c r="V162" s="43"/>
      <c r="W162" s="43"/>
      <c r="X162" s="43">
        <f>IF(F162&gt;$X$6,F162,0)</f>
        <v>0</v>
      </c>
      <c r="Y162" s="43">
        <f>IF(F162&gt;$Y$6,F162,0)</f>
        <v>0</v>
      </c>
      <c r="Z162" s="43"/>
      <c r="AA162" s="43"/>
      <c r="AB162" s="43"/>
      <c r="AC162" s="43"/>
      <c r="AD162" s="43">
        <f>F162</f>
        <v>0</v>
      </c>
      <c r="AE162" s="43"/>
      <c r="AF162" s="43"/>
      <c r="AG162" s="43"/>
      <c r="AH162" s="43"/>
      <c r="AI162" s="43"/>
      <c r="AJ162" s="43"/>
      <c r="AK162" s="43"/>
      <c r="AL162" s="43"/>
      <c r="AM162" s="43"/>
      <c r="AN162" s="43"/>
      <c r="AO162" s="43">
        <f>IF(F162&gt;$AO$6,F162,0)</f>
        <v>0</v>
      </c>
      <c r="AP162" s="43">
        <f t="shared" si="12"/>
        <v>0</v>
      </c>
      <c r="AQ162" s="43">
        <f t="shared" si="13"/>
        <v>0</v>
      </c>
      <c r="AR162" s="46">
        <f>IF(F162&gt;$AR$6,F162,0)</f>
        <v>0</v>
      </c>
      <c r="AS162" s="43"/>
      <c r="AT162" s="43"/>
      <c r="AU162" s="43"/>
      <c r="AV162" s="43"/>
      <c r="AW162" s="43"/>
      <c r="AX162" s="43"/>
      <c r="AY162" s="43"/>
    </row>
    <row r="163" spans="1:51">
      <c r="A163" s="17"/>
      <c r="B163" s="100" t="s">
        <v>592</v>
      </c>
      <c r="C163" s="18" t="s">
        <v>593</v>
      </c>
      <c r="D163" s="19" t="s">
        <v>594</v>
      </c>
      <c r="E163" s="140"/>
      <c r="F163" s="46">
        <f t="shared" si="10"/>
        <v>0</v>
      </c>
      <c r="G163" s="40" t="str">
        <f>IF(_xlfn.XLOOKUP(B163,'POP Limieten'!$B$2:$B$14,'POP Limieten'!$C$2:$C$14,"")="","",IF(E163&gt;_xlfn.XLOOKUP(B163,'POP Limieten'!$B$2:$B$14,'POP Limieten'!$C$2:$C$14,""),1,0))</f>
        <v/>
      </c>
      <c r="H163" s="46"/>
      <c r="I163" s="46"/>
      <c r="J163" s="46"/>
      <c r="K163" s="43"/>
      <c r="L163" s="43"/>
      <c r="M163" s="43"/>
      <c r="N163" s="43"/>
      <c r="O163" s="43"/>
      <c r="P163" s="43"/>
      <c r="Q163" s="43"/>
      <c r="R163" s="43"/>
      <c r="S163" s="43"/>
      <c r="T163" s="43"/>
      <c r="U163" s="43"/>
      <c r="V163" s="43"/>
      <c r="W163" s="43"/>
      <c r="X163" s="43"/>
      <c r="Y163" s="43"/>
      <c r="Z163" s="43">
        <f>IF(F163&gt;$Z$6,F163,0)</f>
        <v>0</v>
      </c>
      <c r="AA163" s="43">
        <f>IF(F163&gt;$AA$6,F163,0)</f>
        <v>0</v>
      </c>
      <c r="AB163" s="43">
        <f>IF(F163&gt;$AB$6,F163,0)</f>
        <v>0</v>
      </c>
      <c r="AC163" s="43"/>
      <c r="AD163" s="43"/>
      <c r="AE163" s="43"/>
      <c r="AF163" s="43"/>
      <c r="AG163" s="43"/>
      <c r="AH163" s="43"/>
      <c r="AI163" s="43"/>
      <c r="AJ163" s="43"/>
      <c r="AK163" s="43"/>
      <c r="AL163" s="43"/>
      <c r="AM163" s="43"/>
      <c r="AN163" s="43"/>
      <c r="AO163" s="43"/>
      <c r="AP163" s="43">
        <f t="shared" si="12"/>
        <v>0</v>
      </c>
      <c r="AQ163" s="43">
        <f t="shared" si="13"/>
        <v>0</v>
      </c>
      <c r="AR163" s="43"/>
      <c r="AS163" s="43">
        <f>IF(F163&gt;$AS$6,F163,0)</f>
        <v>0</v>
      </c>
      <c r="AT163" s="43"/>
      <c r="AU163" s="43"/>
      <c r="AV163" s="43"/>
      <c r="AW163" s="43"/>
      <c r="AX163" s="43"/>
      <c r="AY163" s="43"/>
    </row>
    <row r="164" spans="1:51">
      <c r="A164" s="17"/>
      <c r="B164" s="100" t="s">
        <v>595</v>
      </c>
      <c r="C164" s="18" t="s">
        <v>596</v>
      </c>
      <c r="D164" s="19" t="s">
        <v>597</v>
      </c>
      <c r="E164" s="140"/>
      <c r="F164" s="46">
        <f t="shared" si="10"/>
        <v>0</v>
      </c>
      <c r="G164" s="40" t="str">
        <f>IF(_xlfn.XLOOKUP(B164,'POP Limieten'!$B$2:$B$14,'POP Limieten'!$C$2:$C$14,"")="","",IF(E164&gt;_xlfn.XLOOKUP(B164,'POP Limieten'!$B$2:$B$14,'POP Limieten'!$C$2:$C$14,""),1,0))</f>
        <v/>
      </c>
      <c r="H164" s="46"/>
      <c r="I164" s="46"/>
      <c r="J164" s="46"/>
      <c r="K164" s="43"/>
      <c r="L164" s="43">
        <f>IF(F164&gt;$L$6,F164,0)</f>
        <v>0</v>
      </c>
      <c r="M164" s="43"/>
      <c r="N164" s="43"/>
      <c r="O164" s="43"/>
      <c r="P164" s="43"/>
      <c r="Q164" s="43"/>
      <c r="R164" s="43"/>
      <c r="S164" s="43"/>
      <c r="T164" s="43"/>
      <c r="U164" s="43"/>
      <c r="V164" s="43"/>
      <c r="W164" s="43"/>
      <c r="X164" s="43"/>
      <c r="Y164" s="43">
        <f>IF(F164&gt;$Y$6,F164,0)</f>
        <v>0</v>
      </c>
      <c r="Z164" s="43"/>
      <c r="AA164" s="43">
        <f>IF(F164&gt;$AA$6,F164,0)</f>
        <v>0</v>
      </c>
      <c r="AB164" s="43"/>
      <c r="AC164" s="43"/>
      <c r="AD164" s="43"/>
      <c r="AE164" s="43">
        <f>IF(F164&gt;$AE$6,F164,0)</f>
        <v>0</v>
      </c>
      <c r="AF164" s="43"/>
      <c r="AG164" s="43"/>
      <c r="AH164" s="43"/>
      <c r="AI164" s="43"/>
      <c r="AJ164" s="43"/>
      <c r="AK164" s="43"/>
      <c r="AL164" s="43"/>
      <c r="AM164" s="43"/>
      <c r="AN164" s="43"/>
      <c r="AO164" s="43"/>
      <c r="AP164" s="43">
        <f t="shared" si="12"/>
        <v>0</v>
      </c>
      <c r="AQ164" s="43">
        <f t="shared" si="13"/>
        <v>0</v>
      </c>
      <c r="AR164" s="43"/>
      <c r="AS164" s="43">
        <f>IF(F164&gt;$AS$6,F164,0)</f>
        <v>0</v>
      </c>
      <c r="AT164" s="43"/>
      <c r="AU164" s="43"/>
      <c r="AV164" s="43"/>
      <c r="AW164" s="43"/>
      <c r="AX164" s="43"/>
      <c r="AY164" s="43"/>
    </row>
    <row r="165" spans="1:51">
      <c r="A165" s="17"/>
      <c r="B165" s="100" t="s">
        <v>598</v>
      </c>
      <c r="C165" s="18" t="s">
        <v>599</v>
      </c>
      <c r="D165" s="19" t="s">
        <v>239</v>
      </c>
      <c r="E165" s="140"/>
      <c r="F165" s="46">
        <f t="shared" si="10"/>
        <v>0</v>
      </c>
      <c r="G165" s="40" t="str">
        <f>IF(_xlfn.XLOOKUP(B165,'POP Limieten'!$B$2:$B$14,'POP Limieten'!$C$2:$C$14,"")="","",IF(E165&gt;_xlfn.XLOOKUP(B165,'POP Limieten'!$B$2:$B$14,'POP Limieten'!$C$2:$C$14,""),1,0))</f>
        <v/>
      </c>
      <c r="H165" s="46"/>
      <c r="I165" s="46"/>
      <c r="J165" s="46"/>
      <c r="K165" s="43"/>
      <c r="L165" s="43"/>
      <c r="M165" s="43"/>
      <c r="N165" s="43">
        <f>IF(F165&gt;$N$6,F165,0)</f>
        <v>0</v>
      </c>
      <c r="O165" s="43"/>
      <c r="P165" s="43"/>
      <c r="Q165" s="43"/>
      <c r="R165" s="43"/>
      <c r="S165" s="43"/>
      <c r="T165" s="43"/>
      <c r="U165" s="43"/>
      <c r="V165" s="43"/>
      <c r="W165" s="43"/>
      <c r="X165" s="43"/>
      <c r="Y165" s="43"/>
      <c r="Z165" s="43"/>
      <c r="AA165" s="43">
        <f>IF(F165&gt;$AA$6,F165,0)</f>
        <v>0</v>
      </c>
      <c r="AB165" s="43"/>
      <c r="AC165" s="43"/>
      <c r="AD165" s="43"/>
      <c r="AE165" s="43"/>
      <c r="AF165" s="43"/>
      <c r="AG165" s="43"/>
      <c r="AH165" s="43"/>
      <c r="AI165" s="43"/>
      <c r="AJ165" s="43"/>
      <c r="AK165" s="43"/>
      <c r="AL165" s="43"/>
      <c r="AM165" s="43"/>
      <c r="AN165" s="43"/>
      <c r="AO165" s="43">
        <f>IF(F165&gt;$AO$6,F165,0)</f>
        <v>0</v>
      </c>
      <c r="AP165" s="43">
        <f t="shared" si="12"/>
        <v>0</v>
      </c>
      <c r="AQ165" s="43">
        <f t="shared" si="13"/>
        <v>0</v>
      </c>
      <c r="AR165" s="46">
        <f>IF(F165&gt;$AR$6,F165,0)</f>
        <v>0</v>
      </c>
      <c r="AS165" s="43"/>
      <c r="AT165" s="43"/>
      <c r="AU165" s="43"/>
      <c r="AV165" s="43"/>
      <c r="AW165" s="43"/>
      <c r="AX165" s="43"/>
      <c r="AY165" s="43"/>
    </row>
    <row r="166" spans="1:51">
      <c r="A166" s="17"/>
      <c r="B166" s="100" t="s">
        <v>600</v>
      </c>
      <c r="C166" s="18" t="s">
        <v>601</v>
      </c>
      <c r="D166" s="19" t="s">
        <v>602</v>
      </c>
      <c r="E166" s="140"/>
      <c r="F166" s="46">
        <f t="shared" si="10"/>
        <v>0</v>
      </c>
      <c r="G166" s="40" t="str">
        <f>IF(_xlfn.XLOOKUP(B166,'POP Limieten'!$B$2:$B$14,'POP Limieten'!$C$2:$C$14,"")="","",IF(E166&gt;_xlfn.XLOOKUP(B166,'POP Limieten'!$B$2:$B$14,'POP Limieten'!$C$2:$C$14,""),1,0))</f>
        <v/>
      </c>
      <c r="H166" s="46"/>
      <c r="I166" s="46"/>
      <c r="J166" s="46"/>
      <c r="K166" s="43"/>
      <c r="L166" s="43"/>
      <c r="M166" s="43"/>
      <c r="N166" s="43">
        <f>IF(F166&gt;$N$6,F166,0)</f>
        <v>0</v>
      </c>
      <c r="O166" s="43"/>
      <c r="P166" s="43"/>
      <c r="Q166" s="43"/>
      <c r="R166" s="43"/>
      <c r="S166" s="43"/>
      <c r="T166" s="43"/>
      <c r="U166" s="43"/>
      <c r="V166" s="43"/>
      <c r="W166" s="43"/>
      <c r="X166" s="43">
        <f>IF(F166&gt;$X$6,F166,0)</f>
        <v>0</v>
      </c>
      <c r="Y166" s="43"/>
      <c r="Z166" s="43"/>
      <c r="AA166" s="43"/>
      <c r="AB166" s="43"/>
      <c r="AC166" s="43"/>
      <c r="AD166" s="43"/>
      <c r="AE166" s="43"/>
      <c r="AF166" s="43"/>
      <c r="AG166" s="43"/>
      <c r="AH166" s="43"/>
      <c r="AI166" s="43"/>
      <c r="AJ166" s="43"/>
      <c r="AK166" s="43"/>
      <c r="AL166" s="43"/>
      <c r="AM166" s="43"/>
      <c r="AN166" s="43"/>
      <c r="AO166" s="43">
        <f>IF(F166&gt;$AO$6,F166,0)</f>
        <v>0</v>
      </c>
      <c r="AP166" s="43">
        <f t="shared" si="12"/>
        <v>0</v>
      </c>
      <c r="AQ166" s="43">
        <f t="shared" si="13"/>
        <v>0</v>
      </c>
      <c r="AR166" s="46">
        <f>IF(F166&gt;$AR$6,F166,0)</f>
        <v>0</v>
      </c>
      <c r="AS166" s="43"/>
      <c r="AT166" s="43"/>
      <c r="AU166" s="43"/>
      <c r="AV166" s="43"/>
      <c r="AW166" s="43"/>
      <c r="AX166" s="43"/>
      <c r="AY166" s="43"/>
    </row>
    <row r="167" spans="1:51">
      <c r="A167" s="17"/>
      <c r="B167" s="100" t="s">
        <v>603</v>
      </c>
      <c r="C167" s="18" t="s">
        <v>604</v>
      </c>
      <c r="D167" s="19" t="s">
        <v>522</v>
      </c>
      <c r="E167" s="140"/>
      <c r="F167" s="46">
        <f t="shared" si="10"/>
        <v>0</v>
      </c>
      <c r="G167" s="40" t="str">
        <f>IF(_xlfn.XLOOKUP(B167,'POP Limieten'!$B$2:$B$14,'POP Limieten'!$C$2:$C$14,"")="","",IF(E167&gt;_xlfn.XLOOKUP(B167,'POP Limieten'!$B$2:$B$14,'POP Limieten'!$C$2:$C$14,""),1,0))</f>
        <v/>
      </c>
      <c r="H167" s="46"/>
      <c r="I167" s="46"/>
      <c r="J167" s="46"/>
      <c r="K167" s="43"/>
      <c r="L167" s="43"/>
      <c r="M167" s="43"/>
      <c r="N167" s="43"/>
      <c r="O167" s="43"/>
      <c r="P167" s="43"/>
      <c r="Q167" s="43"/>
      <c r="R167" s="43"/>
      <c r="S167" s="43"/>
      <c r="T167" s="43"/>
      <c r="U167" s="43"/>
      <c r="V167" s="43"/>
      <c r="W167" s="43"/>
      <c r="X167" s="43"/>
      <c r="Y167" s="43"/>
      <c r="Z167" s="43"/>
      <c r="AA167" s="43">
        <f>IF(F167&gt;$AA$6,F167,0)</f>
        <v>0</v>
      </c>
      <c r="AB167" s="43"/>
      <c r="AC167" s="43"/>
      <c r="AD167" s="43"/>
      <c r="AE167" s="43"/>
      <c r="AF167" s="43"/>
      <c r="AG167" s="43"/>
      <c r="AH167" s="43"/>
      <c r="AI167" s="43"/>
      <c r="AJ167" s="43"/>
      <c r="AK167" s="43"/>
      <c r="AL167" s="43"/>
      <c r="AM167" s="43"/>
      <c r="AN167" s="43"/>
      <c r="AO167" s="43"/>
      <c r="AP167" s="43">
        <f t="shared" si="12"/>
        <v>0</v>
      </c>
      <c r="AQ167" s="43">
        <f t="shared" si="13"/>
        <v>0</v>
      </c>
      <c r="AR167" s="46"/>
      <c r="AS167" s="43">
        <f>IF(F167&gt;$AS$6,F167,0)</f>
        <v>0</v>
      </c>
      <c r="AT167" s="43"/>
      <c r="AU167" s="43"/>
      <c r="AV167" s="43"/>
      <c r="AW167" s="43"/>
      <c r="AX167" s="43"/>
      <c r="AY167" s="43"/>
    </row>
    <row r="168" spans="1:51">
      <c r="A168" s="17"/>
      <c r="B168" s="100" t="s">
        <v>605</v>
      </c>
      <c r="C168" s="18" t="s">
        <v>606</v>
      </c>
      <c r="D168" s="19" t="s">
        <v>607</v>
      </c>
      <c r="E168" s="140"/>
      <c r="F168" s="46">
        <f t="shared" si="10"/>
        <v>0</v>
      </c>
      <c r="G168" s="40" t="str">
        <f>IF(_xlfn.XLOOKUP(B168,'POP Limieten'!$B$2:$B$14,'POP Limieten'!$C$2:$C$14,"")="","",IF(E168&gt;_xlfn.XLOOKUP(B168,'POP Limieten'!$B$2:$B$14,'POP Limieten'!$C$2:$C$14,""),1,0))</f>
        <v/>
      </c>
      <c r="H168" s="46"/>
      <c r="I168" s="46"/>
      <c r="J168" s="46"/>
      <c r="K168" s="43"/>
      <c r="L168" s="43"/>
      <c r="M168" s="43"/>
      <c r="N168" s="43"/>
      <c r="O168" s="43"/>
      <c r="P168" s="43"/>
      <c r="Q168" s="43"/>
      <c r="R168" s="43"/>
      <c r="S168" s="43"/>
      <c r="T168" s="43"/>
      <c r="U168" s="43"/>
      <c r="V168" s="43"/>
      <c r="W168" s="43"/>
      <c r="X168" s="43"/>
      <c r="Y168" s="43"/>
      <c r="Z168" s="43"/>
      <c r="AA168" s="43">
        <f>IF(F168&gt;$AA$6,F168,0)</f>
        <v>0</v>
      </c>
      <c r="AB168" s="43"/>
      <c r="AC168" s="43">
        <f>F168</f>
        <v>0</v>
      </c>
      <c r="AD168" s="43"/>
      <c r="AE168" s="43"/>
      <c r="AF168" s="43"/>
      <c r="AG168" s="43"/>
      <c r="AH168" s="43"/>
      <c r="AI168" s="43"/>
      <c r="AJ168" s="43"/>
      <c r="AK168" s="43"/>
      <c r="AL168" s="43"/>
      <c r="AM168" s="43"/>
      <c r="AN168" s="43"/>
      <c r="AO168" s="43">
        <f>IF(F168&gt;$AO$6,F168,0)</f>
        <v>0</v>
      </c>
      <c r="AP168" s="43">
        <f t="shared" si="12"/>
        <v>0</v>
      </c>
      <c r="AQ168" s="43">
        <f t="shared" si="13"/>
        <v>0</v>
      </c>
      <c r="AR168" s="46">
        <f>IF(F168&gt;$AR$6,F168,0)</f>
        <v>0</v>
      </c>
      <c r="AS168" s="43"/>
      <c r="AT168" s="43"/>
      <c r="AU168" s="43"/>
      <c r="AV168" s="43"/>
      <c r="AW168" s="43"/>
      <c r="AX168" s="43"/>
      <c r="AY168" s="43"/>
    </row>
    <row r="169" spans="1:51">
      <c r="A169" s="17"/>
      <c r="B169" s="100" t="s">
        <v>608</v>
      </c>
      <c r="C169" s="18" t="s">
        <v>609</v>
      </c>
      <c r="D169" s="79" t="s">
        <v>610</v>
      </c>
      <c r="E169" s="140"/>
      <c r="F169" s="46">
        <f t="shared" si="10"/>
        <v>0</v>
      </c>
      <c r="G169" s="40" t="str">
        <f>IF(_xlfn.XLOOKUP(B169,'POP Limieten'!$B$2:$B$14,'POP Limieten'!$C$2:$C$14,"")="","",IF(E169&gt;_xlfn.XLOOKUP(B169,'POP Limieten'!$B$2:$B$14,'POP Limieten'!$C$2:$C$14,""),1,0))</f>
        <v/>
      </c>
      <c r="H169" s="46"/>
      <c r="I169" s="46"/>
      <c r="J169" s="46"/>
      <c r="K169" s="43"/>
      <c r="L169" s="43"/>
      <c r="M169" s="43"/>
      <c r="N169" s="43">
        <f>IF(F169&gt;$N$6,F169,0)</f>
        <v>0</v>
      </c>
      <c r="O169" s="43"/>
      <c r="P169" s="43"/>
      <c r="Q169" s="43"/>
      <c r="R169" s="43"/>
      <c r="S169" s="43"/>
      <c r="T169" s="43"/>
      <c r="U169" s="43"/>
      <c r="V169" s="43"/>
      <c r="W169" s="43"/>
      <c r="X169" s="43"/>
      <c r="Y169" s="43"/>
      <c r="Z169" s="43"/>
      <c r="AA169" s="43"/>
      <c r="AB169" s="43"/>
      <c r="AC169" s="43"/>
      <c r="AD169" s="43"/>
      <c r="AE169" s="43"/>
      <c r="AF169" s="43"/>
      <c r="AG169" s="43">
        <f>F169</f>
        <v>0</v>
      </c>
      <c r="AH169" s="43"/>
      <c r="AI169" s="43"/>
      <c r="AJ169" s="43"/>
      <c r="AK169" s="43"/>
      <c r="AL169" s="43"/>
      <c r="AM169" s="43"/>
      <c r="AN169" s="43"/>
      <c r="AO169" s="43">
        <f>IF(F169&gt;$AO$6,F169,0)</f>
        <v>0</v>
      </c>
      <c r="AP169" s="43">
        <f t="shared" si="12"/>
        <v>0</v>
      </c>
      <c r="AQ169" s="43">
        <f t="shared" si="13"/>
        <v>0</v>
      </c>
      <c r="AR169" s="46"/>
      <c r="AS169" s="43"/>
      <c r="AT169" s="43">
        <f>IF(F169&gt;$AT$6,F169,0)</f>
        <v>0</v>
      </c>
      <c r="AU169" s="43"/>
      <c r="AV169" s="43"/>
      <c r="AW169" s="43"/>
      <c r="AX169" s="43"/>
      <c r="AY169" s="43"/>
    </row>
    <row r="170" spans="1:51">
      <c r="A170" s="17" t="s">
        <v>611</v>
      </c>
      <c r="B170" s="18" t="s">
        <v>612</v>
      </c>
      <c r="C170" s="18" t="s">
        <v>613</v>
      </c>
      <c r="D170" s="19" t="s">
        <v>614</v>
      </c>
      <c r="E170" s="140"/>
      <c r="F170" s="46">
        <f t="shared" si="10"/>
        <v>0</v>
      </c>
      <c r="G170" s="40" t="str">
        <f>IF(_xlfn.XLOOKUP(B170,'POP Limieten'!$B$2:$B$14,'POP Limieten'!$C$2:$C$14,"")="","",IF(E170&gt;_xlfn.XLOOKUP(B170,'POP Limieten'!$B$2:$B$14,'POP Limieten'!$C$2:$C$14,""),1,0))</f>
        <v/>
      </c>
      <c r="H170" s="46"/>
      <c r="I170" s="46"/>
      <c r="J170" s="46"/>
      <c r="K170" s="43">
        <f>F170</f>
        <v>0</v>
      </c>
      <c r="L170" s="43"/>
      <c r="M170" s="43"/>
      <c r="N170" s="43"/>
      <c r="O170" s="43">
        <f>F170</f>
        <v>0</v>
      </c>
      <c r="P170" s="43"/>
      <c r="Q170" s="43"/>
      <c r="R170" s="43"/>
      <c r="S170" s="43"/>
      <c r="T170" s="43"/>
      <c r="U170" s="43"/>
      <c r="V170" s="43"/>
      <c r="W170" s="43">
        <f>IF(F170&gt;$W$6,F170,0)</f>
        <v>0</v>
      </c>
      <c r="X170" s="43">
        <f>IF(F170&gt;$X$6,F170,0)</f>
        <v>0</v>
      </c>
      <c r="Y170" s="43">
        <f>IF(F170&gt;$Y$6,F170,0)</f>
        <v>0</v>
      </c>
      <c r="Z170" s="43"/>
      <c r="AA170" s="43"/>
      <c r="AB170" s="43"/>
      <c r="AC170" s="43"/>
      <c r="AD170" s="43"/>
      <c r="AE170" s="43"/>
      <c r="AF170" s="43"/>
      <c r="AG170" s="43"/>
      <c r="AH170" s="43"/>
      <c r="AI170" s="43"/>
      <c r="AJ170" s="43"/>
      <c r="AK170" s="43"/>
      <c r="AL170" s="43"/>
      <c r="AM170" s="43"/>
      <c r="AN170" s="43"/>
      <c r="AO170" s="43"/>
      <c r="AP170" s="43"/>
      <c r="AQ170" s="43"/>
      <c r="AR170" s="43"/>
      <c r="AS170" s="43"/>
      <c r="AT170" s="43"/>
      <c r="AU170" s="43"/>
      <c r="AV170" s="43"/>
      <c r="AW170" s="43"/>
      <c r="AX170" s="43"/>
      <c r="AY170" s="43"/>
    </row>
    <row r="171" spans="1:51">
      <c r="A171" s="17"/>
      <c r="B171" s="18" t="s">
        <v>615</v>
      </c>
      <c r="C171" s="18" t="s">
        <v>616</v>
      </c>
      <c r="D171" s="19">
        <v>225</v>
      </c>
      <c r="E171" s="140"/>
      <c r="F171" s="46">
        <f t="shared" si="10"/>
        <v>0</v>
      </c>
      <c r="G171" s="40" t="str">
        <f>IF(_xlfn.XLOOKUP(B171,'POP Limieten'!$B$2:$B$14,'POP Limieten'!$C$2:$C$14,"")="","",IF(E171&gt;_xlfn.XLOOKUP(B171,'POP Limieten'!$B$2:$B$14,'POP Limieten'!$C$2:$C$14,""),1,0))</f>
        <v/>
      </c>
      <c r="H171" s="46"/>
      <c r="I171" s="46"/>
      <c r="J171" s="46"/>
      <c r="K171" s="43">
        <f t="shared" ref="K171:K177" si="14">F171</f>
        <v>0</v>
      </c>
      <c r="L171" s="43"/>
      <c r="M171" s="43"/>
      <c r="N171" s="43"/>
      <c r="O171" s="43"/>
      <c r="P171" s="43"/>
      <c r="Q171" s="43"/>
      <c r="R171" s="43"/>
      <c r="S171" s="43"/>
      <c r="T171" s="43"/>
      <c r="U171" s="43"/>
      <c r="V171" s="43"/>
      <c r="W171" s="43"/>
      <c r="X171" s="43"/>
      <c r="Y171" s="43"/>
      <c r="Z171" s="43"/>
      <c r="AA171" s="43"/>
      <c r="AB171" s="43"/>
      <c r="AC171" s="43"/>
      <c r="AD171" s="43"/>
      <c r="AE171" s="43"/>
      <c r="AF171" s="43"/>
      <c r="AG171" s="43"/>
      <c r="AH171" s="43"/>
      <c r="AI171" s="43"/>
      <c r="AJ171" s="43"/>
      <c r="AK171" s="43"/>
      <c r="AL171" s="43"/>
      <c r="AM171" s="43"/>
      <c r="AN171" s="43"/>
      <c r="AO171" s="43"/>
      <c r="AP171" s="43"/>
      <c r="AQ171" s="43"/>
      <c r="AR171" s="43"/>
      <c r="AS171" s="43"/>
      <c r="AT171" s="43"/>
      <c r="AU171" s="43"/>
      <c r="AV171" s="43"/>
      <c r="AW171" s="43"/>
      <c r="AX171" s="43"/>
      <c r="AY171" s="43"/>
    </row>
    <row r="172" spans="1:51">
      <c r="A172" s="17"/>
      <c r="B172" s="18" t="s">
        <v>617</v>
      </c>
      <c r="C172" s="18" t="s">
        <v>618</v>
      </c>
      <c r="D172" s="19" t="s">
        <v>619</v>
      </c>
      <c r="E172" s="140"/>
      <c r="F172" s="46">
        <f t="shared" si="10"/>
        <v>0</v>
      </c>
      <c r="G172" s="40" t="str">
        <f>IF(_xlfn.XLOOKUP(B172,'POP Limieten'!$B$2:$B$14,'POP Limieten'!$C$2:$C$14,"")="","",IF(E172&gt;_xlfn.XLOOKUP(B172,'POP Limieten'!$B$2:$B$14,'POP Limieten'!$C$2:$C$14,""),1,0))</f>
        <v/>
      </c>
      <c r="H172" s="46"/>
      <c r="I172" s="46"/>
      <c r="J172" s="46"/>
      <c r="K172" s="43">
        <f t="shared" si="14"/>
        <v>0</v>
      </c>
      <c r="L172" s="43"/>
      <c r="M172" s="43">
        <f>IF(F172&gt;$M$6,F172,0)</f>
        <v>0</v>
      </c>
      <c r="N172" s="43">
        <f>IF(F172&gt;$N$6,F172,0)</f>
        <v>0</v>
      </c>
      <c r="O172" s="43"/>
      <c r="P172" s="43"/>
      <c r="Q172" s="43">
        <f>F172</f>
        <v>0</v>
      </c>
      <c r="R172" s="43"/>
      <c r="S172" s="43"/>
      <c r="T172" s="43"/>
      <c r="U172" s="43"/>
      <c r="V172" s="43"/>
      <c r="W172" s="43"/>
      <c r="X172" s="43"/>
      <c r="Y172" s="43"/>
      <c r="Z172" s="43"/>
      <c r="AA172" s="43"/>
      <c r="AB172" s="43"/>
      <c r="AC172" s="43"/>
      <c r="AD172" s="43"/>
      <c r="AE172" s="43"/>
      <c r="AF172" s="43"/>
      <c r="AG172" s="43"/>
      <c r="AH172" s="43"/>
      <c r="AI172" s="43"/>
      <c r="AJ172" s="43"/>
      <c r="AK172" s="43"/>
      <c r="AL172" s="43"/>
      <c r="AM172" s="43"/>
      <c r="AN172" s="43"/>
      <c r="AO172" s="43"/>
      <c r="AP172" s="43"/>
      <c r="AQ172" s="43"/>
      <c r="AR172" s="43"/>
      <c r="AS172" s="43"/>
      <c r="AT172" s="43"/>
      <c r="AU172" s="43"/>
      <c r="AV172" s="43"/>
      <c r="AW172" s="43"/>
      <c r="AX172" s="43"/>
      <c r="AY172" s="43"/>
    </row>
    <row r="173" spans="1:51">
      <c r="A173" s="17" t="s">
        <v>620</v>
      </c>
      <c r="B173" s="18" t="s">
        <v>621</v>
      </c>
      <c r="C173" s="18" t="s">
        <v>622</v>
      </c>
      <c r="D173" s="19" t="s">
        <v>623</v>
      </c>
      <c r="E173" s="140"/>
      <c r="F173" s="46">
        <f t="shared" si="10"/>
        <v>0</v>
      </c>
      <c r="G173" s="40" t="str">
        <f>IF(_xlfn.XLOOKUP(B173,'POP Limieten'!$B$2:$B$14,'POP Limieten'!$C$2:$C$14,"")="","",IF(E173&gt;_xlfn.XLOOKUP(B173,'POP Limieten'!$B$2:$B$14,'POP Limieten'!$C$2:$C$14,""),1,0))</f>
        <v/>
      </c>
      <c r="H173" s="46"/>
      <c r="I173" s="46"/>
      <c r="J173" s="46"/>
      <c r="K173" s="43">
        <f t="shared" si="14"/>
        <v>0</v>
      </c>
      <c r="L173" s="43"/>
      <c r="M173" s="43"/>
      <c r="N173" s="43">
        <f>IF(F173&gt;$N$6,F173,0)</f>
        <v>0</v>
      </c>
      <c r="O173" s="43"/>
      <c r="P173" s="43"/>
      <c r="Q173" s="43">
        <f>F173</f>
        <v>0</v>
      </c>
      <c r="R173" s="43"/>
      <c r="S173" s="43"/>
      <c r="T173" s="43"/>
      <c r="U173" s="43"/>
      <c r="V173" s="43"/>
      <c r="W173" s="43"/>
      <c r="X173" s="43"/>
      <c r="Y173" s="43"/>
      <c r="Z173" s="43"/>
      <c r="AA173" s="43"/>
      <c r="AB173" s="43"/>
      <c r="AC173" s="43">
        <f>F173</f>
        <v>0</v>
      </c>
      <c r="AD173" s="43"/>
      <c r="AE173" s="43"/>
      <c r="AF173" s="43"/>
      <c r="AG173" s="43"/>
      <c r="AH173" s="43"/>
      <c r="AI173" s="43"/>
      <c r="AJ173" s="46">
        <f>F173</f>
        <v>0</v>
      </c>
      <c r="AK173" s="43"/>
      <c r="AL173" s="43"/>
      <c r="AM173" s="43"/>
      <c r="AN173" s="43"/>
      <c r="AO173" s="43"/>
      <c r="AP173" s="43"/>
      <c r="AQ173" s="43"/>
      <c r="AR173" s="46"/>
      <c r="AS173" s="43"/>
      <c r="AT173" s="43"/>
      <c r="AU173" s="43"/>
      <c r="AV173" s="43"/>
      <c r="AW173" s="43"/>
      <c r="AX173" s="43"/>
      <c r="AY173" s="43"/>
    </row>
    <row r="174" spans="1:51">
      <c r="A174" s="17"/>
      <c r="B174" s="18" t="s">
        <v>624</v>
      </c>
      <c r="C174" s="18" t="s">
        <v>625</v>
      </c>
      <c r="D174" s="79">
        <v>225</v>
      </c>
      <c r="E174" s="140"/>
      <c r="F174" s="46">
        <f t="shared" si="10"/>
        <v>0</v>
      </c>
      <c r="G174" s="40" t="str">
        <f>IF(_xlfn.XLOOKUP(B174,'POP Limieten'!$B$2:$B$14,'POP Limieten'!$C$2:$C$14,"")="","",IF(E174&gt;_xlfn.XLOOKUP(B174,'POP Limieten'!$B$2:$B$14,'POP Limieten'!$C$2:$C$14,""),1,0))</f>
        <v/>
      </c>
      <c r="H174" s="46"/>
      <c r="I174" s="46"/>
      <c r="J174" s="46"/>
      <c r="K174" s="43">
        <f t="shared" si="14"/>
        <v>0</v>
      </c>
      <c r="L174" s="43"/>
      <c r="M174" s="43"/>
      <c r="N174" s="43"/>
      <c r="O174" s="43"/>
      <c r="P174" s="43"/>
      <c r="Q174" s="43"/>
      <c r="R174" s="43"/>
      <c r="S174" s="43"/>
      <c r="T174" s="43"/>
      <c r="U174" s="43"/>
      <c r="V174" s="43"/>
      <c r="W174" s="43"/>
      <c r="X174" s="43"/>
      <c r="Y174" s="43"/>
      <c r="Z174" s="43"/>
      <c r="AA174" s="43"/>
      <c r="AB174" s="43"/>
      <c r="AC174" s="43"/>
      <c r="AD174" s="43"/>
      <c r="AE174" s="43"/>
      <c r="AF174" s="43"/>
      <c r="AG174" s="43"/>
      <c r="AH174" s="43"/>
      <c r="AI174" s="43"/>
      <c r="AJ174" s="46"/>
      <c r="AK174" s="43"/>
      <c r="AL174" s="43"/>
      <c r="AM174" s="43"/>
      <c r="AN174" s="43"/>
      <c r="AO174" s="43"/>
      <c r="AP174" s="43"/>
      <c r="AQ174" s="43"/>
      <c r="AR174" s="46"/>
      <c r="AS174" s="43"/>
      <c r="AT174" s="43"/>
      <c r="AU174" s="43"/>
      <c r="AV174" s="43"/>
      <c r="AW174" s="43"/>
      <c r="AX174" s="43"/>
      <c r="AY174" s="43"/>
    </row>
    <row r="175" spans="1:51">
      <c r="A175" s="17"/>
      <c r="B175" s="18" t="s">
        <v>626</v>
      </c>
      <c r="C175" s="18" t="s">
        <v>627</v>
      </c>
      <c r="D175" s="19" t="s">
        <v>628</v>
      </c>
      <c r="E175" s="140"/>
      <c r="F175" s="46">
        <f t="shared" si="10"/>
        <v>0</v>
      </c>
      <c r="G175" s="40" t="str">
        <f>IF(_xlfn.XLOOKUP(B175,'POP Limieten'!$B$2:$B$14,'POP Limieten'!$C$2:$C$14,"")="","",IF(E175&gt;_xlfn.XLOOKUP(B175,'POP Limieten'!$B$2:$B$14,'POP Limieten'!$C$2:$C$14,""),1,0))</f>
        <v/>
      </c>
      <c r="H175" s="46"/>
      <c r="I175" s="46"/>
      <c r="J175" s="46"/>
      <c r="K175" s="43">
        <f t="shared" si="14"/>
        <v>0</v>
      </c>
      <c r="L175" s="43"/>
      <c r="M175" s="43"/>
      <c r="N175" s="43"/>
      <c r="O175" s="43"/>
      <c r="P175" s="43"/>
      <c r="Q175" s="43"/>
      <c r="R175" s="43">
        <f>F175</f>
        <v>0</v>
      </c>
      <c r="S175" s="43"/>
      <c r="T175" s="43"/>
      <c r="U175" s="43"/>
      <c r="V175" s="43"/>
      <c r="W175" s="43"/>
      <c r="X175" s="43"/>
      <c r="Y175" s="43"/>
      <c r="Z175" s="43"/>
      <c r="AA175" s="43"/>
      <c r="AB175" s="43"/>
      <c r="AC175" s="43"/>
      <c r="AD175" s="43"/>
      <c r="AE175" s="43"/>
      <c r="AF175" s="43"/>
      <c r="AG175" s="43"/>
      <c r="AH175" s="43"/>
      <c r="AI175" s="43"/>
      <c r="AJ175" s="46"/>
      <c r="AK175" s="43"/>
      <c r="AL175" s="43"/>
      <c r="AM175" s="43"/>
      <c r="AN175" s="43"/>
      <c r="AO175" s="43"/>
      <c r="AP175" s="43">
        <f>F175</f>
        <v>0</v>
      </c>
      <c r="AQ175" s="43">
        <f>F175</f>
        <v>0</v>
      </c>
      <c r="AR175" s="46"/>
      <c r="AS175" s="43">
        <f>IF(F175&gt;$AS$6,F175,0)</f>
        <v>0</v>
      </c>
      <c r="AT175" s="43"/>
      <c r="AU175" s="43"/>
      <c r="AV175" s="43"/>
      <c r="AW175" s="43"/>
      <c r="AX175" s="43"/>
      <c r="AY175" s="43"/>
    </row>
    <row r="176" spans="1:51">
      <c r="A176" s="17"/>
      <c r="B176" s="18" t="s">
        <v>629</v>
      </c>
      <c r="C176" s="18" t="s">
        <v>630</v>
      </c>
      <c r="D176" s="79">
        <v>226</v>
      </c>
      <c r="E176" s="140"/>
      <c r="F176" s="46">
        <f t="shared" si="10"/>
        <v>0</v>
      </c>
      <c r="G176" s="40" t="str">
        <f>IF(_xlfn.XLOOKUP(B176,'POP Limieten'!$B$2:$B$14,'POP Limieten'!$C$2:$C$14,"")="","",IF(E176&gt;_xlfn.XLOOKUP(B176,'POP Limieten'!$B$2:$B$14,'POP Limieten'!$C$2:$C$14,""),1,0))</f>
        <v/>
      </c>
      <c r="H176" s="46"/>
      <c r="I176" s="46"/>
      <c r="J176" s="46"/>
      <c r="K176" s="43">
        <f t="shared" si="14"/>
        <v>0</v>
      </c>
      <c r="L176" s="43"/>
      <c r="M176" s="43"/>
      <c r="N176" s="43"/>
      <c r="O176" s="43"/>
      <c r="P176" s="43"/>
      <c r="Q176" s="43"/>
      <c r="R176" s="43"/>
      <c r="S176" s="43"/>
      <c r="T176" s="43"/>
      <c r="U176" s="43"/>
      <c r="V176" s="43"/>
      <c r="W176" s="43"/>
      <c r="X176" s="43"/>
      <c r="Y176" s="43"/>
      <c r="Z176" s="43"/>
      <c r="AA176" s="43"/>
      <c r="AB176" s="43"/>
      <c r="AC176" s="43"/>
      <c r="AD176" s="43"/>
      <c r="AE176" s="43"/>
      <c r="AF176" s="43"/>
      <c r="AG176" s="43"/>
      <c r="AH176" s="43"/>
      <c r="AI176" s="43"/>
      <c r="AJ176" s="46"/>
      <c r="AK176" s="43"/>
      <c r="AL176" s="43"/>
      <c r="AM176" s="43"/>
      <c r="AN176" s="43"/>
      <c r="AO176" s="43"/>
      <c r="AP176" s="43"/>
      <c r="AQ176" s="43"/>
      <c r="AR176" s="46"/>
      <c r="AS176" s="43"/>
      <c r="AT176" s="43"/>
      <c r="AU176" s="43"/>
      <c r="AV176" s="43"/>
      <c r="AW176" s="43"/>
      <c r="AX176" s="43"/>
      <c r="AY176" s="43"/>
    </row>
    <row r="177" spans="1:51">
      <c r="A177" s="17"/>
      <c r="B177" s="18" t="s">
        <v>631</v>
      </c>
      <c r="C177" s="18" t="s">
        <v>632</v>
      </c>
      <c r="D177" s="19" t="s">
        <v>565</v>
      </c>
      <c r="E177" s="140"/>
      <c r="F177" s="46">
        <f t="shared" si="10"/>
        <v>0</v>
      </c>
      <c r="G177" s="40" t="str">
        <f>IF(_xlfn.XLOOKUP(B177,'POP Limieten'!$B$2:$B$14,'POP Limieten'!$C$2:$C$14,"")="","",IF(E177&gt;_xlfn.XLOOKUP(B177,'POP Limieten'!$B$2:$B$14,'POP Limieten'!$C$2:$C$14,""),1,0))</f>
        <v/>
      </c>
      <c r="H177" s="46"/>
      <c r="I177" s="46"/>
      <c r="J177" s="46"/>
      <c r="K177" s="43">
        <f t="shared" si="14"/>
        <v>0</v>
      </c>
      <c r="L177" s="43"/>
      <c r="M177" s="43"/>
      <c r="N177" s="43">
        <f>IF(F177&gt;$N$6,F177,0)</f>
        <v>0</v>
      </c>
      <c r="O177" s="43"/>
      <c r="P177" s="43"/>
      <c r="Q177" s="43"/>
      <c r="R177" s="43">
        <f>F177</f>
        <v>0</v>
      </c>
      <c r="S177" s="43"/>
      <c r="T177" s="43"/>
      <c r="U177" s="43"/>
      <c r="V177" s="43"/>
      <c r="W177" s="43"/>
      <c r="X177" s="43"/>
      <c r="Y177" s="43"/>
      <c r="Z177" s="43"/>
      <c r="AA177" s="43"/>
      <c r="AB177" s="43"/>
      <c r="AC177" s="43"/>
      <c r="AD177" s="43"/>
      <c r="AE177" s="43"/>
      <c r="AF177" s="43"/>
      <c r="AG177" s="43"/>
      <c r="AH177" s="43"/>
      <c r="AI177" s="43"/>
      <c r="AJ177" s="46"/>
      <c r="AK177" s="43"/>
      <c r="AL177" s="43"/>
      <c r="AM177" s="43"/>
      <c r="AN177" s="43"/>
      <c r="AO177" s="43">
        <f>IF(F177&gt;$AO$6,F177,0)</f>
        <v>0</v>
      </c>
      <c r="AP177" s="43">
        <f>F177</f>
        <v>0</v>
      </c>
      <c r="AQ177" s="43">
        <f>F177</f>
        <v>0</v>
      </c>
      <c r="AR177" s="46">
        <f>IF(F177&gt;$AR$6,F177,0)</f>
        <v>0</v>
      </c>
      <c r="AS177" s="43"/>
      <c r="AT177" s="43"/>
      <c r="AU177" s="43"/>
      <c r="AV177" s="43"/>
      <c r="AW177" s="43"/>
      <c r="AX177" s="43"/>
      <c r="AY177" s="43"/>
    </row>
    <row r="178" spans="1:51">
      <c r="A178" s="17"/>
      <c r="B178" s="18" t="s">
        <v>633</v>
      </c>
      <c r="C178" s="18" t="s">
        <v>634</v>
      </c>
      <c r="D178" s="79" t="s">
        <v>388</v>
      </c>
      <c r="E178" s="140"/>
      <c r="F178" s="46">
        <f t="shared" si="10"/>
        <v>0</v>
      </c>
      <c r="G178" s="40" t="str">
        <f>IF(_xlfn.XLOOKUP(B178,'POP Limieten'!$B$2:$B$14,'POP Limieten'!$C$2:$C$14,"")="","",IF(E178&gt;_xlfn.XLOOKUP(B178,'POP Limieten'!$B$2:$B$14,'POP Limieten'!$C$2:$C$14,""),1,0))</f>
        <v/>
      </c>
      <c r="H178" s="46"/>
      <c r="I178" s="46"/>
      <c r="J178" s="46"/>
      <c r="K178" s="43"/>
      <c r="L178" s="43"/>
      <c r="M178" s="43">
        <f>IF(F178&gt;$M$6,F178,0)</f>
        <v>0</v>
      </c>
      <c r="N178" s="43">
        <f>IF(F178&gt;$N$6,F178,0)</f>
        <v>0</v>
      </c>
      <c r="O178" s="43"/>
      <c r="P178" s="43"/>
      <c r="Q178" s="43">
        <f>F178</f>
        <v>0</v>
      </c>
      <c r="R178" s="43"/>
      <c r="S178" s="43"/>
      <c r="T178" s="43"/>
      <c r="U178" s="43"/>
      <c r="V178" s="43"/>
      <c r="W178" s="43"/>
      <c r="X178" s="43"/>
      <c r="Y178" s="43"/>
      <c r="Z178" s="43"/>
      <c r="AA178" s="43">
        <f>IF(F178&gt;$AA$6,F178,0)</f>
        <v>0</v>
      </c>
      <c r="AB178" s="43"/>
      <c r="AC178" s="43"/>
      <c r="AD178" s="43"/>
      <c r="AE178" s="43"/>
      <c r="AF178" s="43"/>
      <c r="AG178" s="43"/>
      <c r="AH178" s="43"/>
      <c r="AI178" s="43"/>
      <c r="AJ178" s="46"/>
      <c r="AK178" s="43"/>
      <c r="AL178" s="43"/>
      <c r="AM178" s="43"/>
      <c r="AN178" s="43"/>
      <c r="AO178" s="43"/>
      <c r="AP178" s="43"/>
      <c r="AQ178" s="43"/>
      <c r="AR178" s="46"/>
      <c r="AS178" s="43"/>
      <c r="AT178" s="43"/>
      <c r="AU178" s="43"/>
      <c r="AV178" s="43"/>
      <c r="AW178" s="43"/>
      <c r="AX178" s="43"/>
      <c r="AY178" s="43"/>
    </row>
    <row r="179" spans="1:51">
      <c r="A179" s="17"/>
      <c r="B179" s="18" t="s">
        <v>635</v>
      </c>
      <c r="C179" s="18" t="s">
        <v>636</v>
      </c>
      <c r="D179" s="79">
        <v>226</v>
      </c>
      <c r="E179" s="140"/>
      <c r="F179" s="46">
        <f t="shared" si="10"/>
        <v>0</v>
      </c>
      <c r="G179" s="40" t="str">
        <f>IF(_xlfn.XLOOKUP(B179,'POP Limieten'!$B$2:$B$14,'POP Limieten'!$C$2:$C$14,"")="","",IF(E179&gt;_xlfn.XLOOKUP(B179,'POP Limieten'!$B$2:$B$14,'POP Limieten'!$C$2:$C$14,""),1,0))</f>
        <v/>
      </c>
      <c r="H179" s="46"/>
      <c r="I179" s="46"/>
      <c r="J179" s="46"/>
      <c r="K179" s="43">
        <f>F179</f>
        <v>0</v>
      </c>
      <c r="L179" s="43"/>
      <c r="M179" s="43"/>
      <c r="N179" s="43"/>
      <c r="O179" s="43"/>
      <c r="P179" s="43"/>
      <c r="Q179" s="43"/>
      <c r="R179" s="43"/>
      <c r="S179" s="43"/>
      <c r="T179" s="43"/>
      <c r="U179" s="43"/>
      <c r="V179" s="43"/>
      <c r="W179" s="43"/>
      <c r="X179" s="43"/>
      <c r="Y179" s="43"/>
      <c r="Z179" s="43"/>
      <c r="AA179" s="43"/>
      <c r="AB179" s="43"/>
      <c r="AC179" s="43"/>
      <c r="AD179" s="43"/>
      <c r="AE179" s="43"/>
      <c r="AF179" s="43"/>
      <c r="AG179" s="43"/>
      <c r="AH179" s="43"/>
      <c r="AI179" s="43"/>
      <c r="AJ179" s="46"/>
      <c r="AK179" s="43"/>
      <c r="AL179" s="43"/>
      <c r="AM179" s="43"/>
      <c r="AN179" s="43"/>
      <c r="AO179" s="43"/>
      <c r="AP179" s="43"/>
      <c r="AQ179" s="43"/>
      <c r="AR179" s="46"/>
      <c r="AS179" s="43"/>
      <c r="AT179" s="43"/>
      <c r="AU179" s="43"/>
      <c r="AV179" s="43"/>
      <c r="AW179" s="43"/>
      <c r="AX179" s="43"/>
      <c r="AY179" s="43"/>
    </row>
    <row r="180" spans="1:51">
      <c r="A180" s="17"/>
      <c r="B180" s="18" t="s">
        <v>637</v>
      </c>
      <c r="C180" s="18" t="s">
        <v>638</v>
      </c>
      <c r="D180" s="79" t="s">
        <v>639</v>
      </c>
      <c r="E180" s="140"/>
      <c r="F180" s="46">
        <f t="shared" si="10"/>
        <v>0</v>
      </c>
      <c r="G180" s="40" t="str">
        <f>IF(_xlfn.XLOOKUP(B180,'POP Limieten'!$B$2:$B$14,'POP Limieten'!$C$2:$C$14,"")="","",IF(E180&gt;_xlfn.XLOOKUP(B180,'POP Limieten'!$B$2:$B$14,'POP Limieten'!$C$2:$C$14,""),1,0))</f>
        <v/>
      </c>
      <c r="H180" s="46"/>
      <c r="I180" s="46"/>
      <c r="J180" s="46"/>
      <c r="K180" s="43">
        <f>F180</f>
        <v>0</v>
      </c>
      <c r="L180" s="43"/>
      <c r="M180" s="43"/>
      <c r="N180" s="43"/>
      <c r="O180" s="43"/>
      <c r="P180" s="43"/>
      <c r="Q180" s="43"/>
      <c r="R180" s="43">
        <f>F180</f>
        <v>0</v>
      </c>
      <c r="S180" s="43"/>
      <c r="T180" s="43"/>
      <c r="U180" s="43"/>
      <c r="V180" s="43"/>
      <c r="W180" s="43"/>
      <c r="X180" s="43"/>
      <c r="Y180" s="43"/>
      <c r="Z180" s="43"/>
      <c r="AA180" s="43"/>
      <c r="AB180" s="43"/>
      <c r="AC180" s="43"/>
      <c r="AD180" s="43"/>
      <c r="AE180" s="43"/>
      <c r="AF180" s="43"/>
      <c r="AG180" s="43"/>
      <c r="AH180" s="43"/>
      <c r="AI180" s="43"/>
      <c r="AJ180" s="46"/>
      <c r="AK180" s="43"/>
      <c r="AL180" s="43"/>
      <c r="AM180" s="43"/>
      <c r="AN180" s="43"/>
      <c r="AO180" s="43"/>
      <c r="AP180" s="43"/>
      <c r="AQ180" s="43">
        <f>F180</f>
        <v>0</v>
      </c>
      <c r="AR180" s="46"/>
      <c r="AS180" s="43"/>
      <c r="AT180" s="43"/>
      <c r="AU180" s="43">
        <f>IF(F180&gt;$AU$6,F180,0)</f>
        <v>0</v>
      </c>
      <c r="AV180" s="43"/>
      <c r="AW180" s="43"/>
      <c r="AX180" s="43"/>
      <c r="AY180" s="43"/>
    </row>
    <row r="181" spans="1:51">
      <c r="A181" s="17"/>
      <c r="B181" s="18" t="s">
        <v>640</v>
      </c>
      <c r="C181" s="18" t="s">
        <v>641</v>
      </c>
      <c r="D181" s="79" t="s">
        <v>642</v>
      </c>
      <c r="E181" s="140"/>
      <c r="F181" s="46">
        <f t="shared" si="10"/>
        <v>0</v>
      </c>
      <c r="G181" s="40" t="str">
        <f>IF(_xlfn.XLOOKUP(B181,'POP Limieten'!$B$2:$B$14,'POP Limieten'!$C$2:$C$14,"")="","",IF(E181&gt;_xlfn.XLOOKUP(B181,'POP Limieten'!$B$2:$B$14,'POP Limieten'!$C$2:$C$14,""),1,0))</f>
        <v/>
      </c>
      <c r="H181" s="46"/>
      <c r="I181" s="46"/>
      <c r="J181" s="46"/>
      <c r="K181" s="43">
        <f>F181</f>
        <v>0</v>
      </c>
      <c r="L181" s="43"/>
      <c r="M181" s="43"/>
      <c r="N181" s="43"/>
      <c r="O181" s="43"/>
      <c r="P181" s="43"/>
      <c r="Q181" s="43"/>
      <c r="R181" s="43"/>
      <c r="S181" s="43"/>
      <c r="T181" s="43"/>
      <c r="U181" s="43"/>
      <c r="V181" s="43"/>
      <c r="W181" s="43"/>
      <c r="X181" s="43"/>
      <c r="Y181" s="43">
        <f>IF(F181&gt;$Y$6,F181,0)</f>
        <v>0</v>
      </c>
      <c r="Z181" s="43"/>
      <c r="AA181" s="43">
        <f>IF(F181&gt;$AA$6,F181,0)</f>
        <v>0</v>
      </c>
      <c r="AB181" s="43"/>
      <c r="AC181" s="43"/>
      <c r="AD181" s="43"/>
      <c r="AE181" s="43"/>
      <c r="AF181" s="43"/>
      <c r="AG181" s="43"/>
      <c r="AH181" s="43"/>
      <c r="AI181" s="43"/>
      <c r="AJ181" s="46"/>
      <c r="AK181" s="43"/>
      <c r="AL181" s="43"/>
      <c r="AM181" s="43">
        <f>F181</f>
        <v>0</v>
      </c>
      <c r="AN181" s="43"/>
      <c r="AO181" s="43"/>
      <c r="AP181" s="43"/>
      <c r="AQ181" s="43"/>
      <c r="AR181" s="46"/>
      <c r="AS181" s="43"/>
      <c r="AT181" s="43"/>
      <c r="AU181" s="43"/>
      <c r="AV181" s="43"/>
      <c r="AW181" s="43"/>
      <c r="AX181" s="43"/>
      <c r="AY181" s="43"/>
    </row>
    <row r="182" spans="1:51">
      <c r="A182" s="17"/>
      <c r="B182" s="18" t="s">
        <v>643</v>
      </c>
      <c r="C182" s="18" t="s">
        <v>644</v>
      </c>
      <c r="D182" s="79" t="s">
        <v>645</v>
      </c>
      <c r="E182" s="140"/>
      <c r="F182" s="46">
        <f t="shared" si="10"/>
        <v>0</v>
      </c>
      <c r="G182" s="40" t="str">
        <f>IF(_xlfn.XLOOKUP(B182,'POP Limieten'!$B$2:$B$14,'POP Limieten'!$C$2:$C$14,"")="","",IF(E182&gt;_xlfn.XLOOKUP(B182,'POP Limieten'!$B$2:$B$14,'POP Limieten'!$C$2:$C$14,""),1,0))</f>
        <v/>
      </c>
      <c r="H182" s="46"/>
      <c r="I182" s="46"/>
      <c r="J182" s="46"/>
      <c r="K182" s="43"/>
      <c r="L182" s="43"/>
      <c r="M182" s="43"/>
      <c r="N182" s="43">
        <f>IF(F182&gt;$N$6,F182,0)</f>
        <v>0</v>
      </c>
      <c r="O182" s="43"/>
      <c r="P182" s="43"/>
      <c r="Q182" s="43"/>
      <c r="R182" s="43"/>
      <c r="S182" s="43"/>
      <c r="T182" s="43"/>
      <c r="U182" s="43"/>
      <c r="V182" s="43"/>
      <c r="W182" s="43"/>
      <c r="X182" s="43"/>
      <c r="Y182" s="43"/>
      <c r="Z182" s="43"/>
      <c r="AA182" s="43"/>
      <c r="AB182" s="43"/>
      <c r="AC182" s="43"/>
      <c r="AD182" s="43"/>
      <c r="AE182" s="43"/>
      <c r="AF182" s="43"/>
      <c r="AG182" s="43"/>
      <c r="AH182" s="43"/>
      <c r="AI182" s="43"/>
      <c r="AJ182" s="46"/>
      <c r="AK182" s="43"/>
      <c r="AL182" s="43"/>
      <c r="AM182" s="43"/>
      <c r="AN182" s="43"/>
      <c r="AO182" s="43">
        <f>IF(F182&gt;$AO$6,F182,0)</f>
        <v>0</v>
      </c>
      <c r="AP182" s="43">
        <f>F182</f>
        <v>0</v>
      </c>
      <c r="AQ182" s="43">
        <f>F182</f>
        <v>0</v>
      </c>
      <c r="AR182" s="46">
        <f>IF(F182&gt;$AR$6,F182,0)</f>
        <v>0</v>
      </c>
      <c r="AS182" s="43"/>
      <c r="AT182" s="43"/>
      <c r="AU182" s="43"/>
      <c r="AV182" s="43"/>
      <c r="AW182" s="43"/>
      <c r="AX182" s="43"/>
      <c r="AY182" s="43"/>
    </row>
    <row r="183" spans="1:51">
      <c r="A183" s="17"/>
      <c r="B183" s="18" t="s">
        <v>646</v>
      </c>
      <c r="C183" s="18" t="s">
        <v>647</v>
      </c>
      <c r="D183" s="51" t="s">
        <v>648</v>
      </c>
      <c r="E183" s="140"/>
      <c r="F183" s="46">
        <f t="shared" si="10"/>
        <v>0</v>
      </c>
      <c r="G183" s="40" t="str">
        <f>IF(_xlfn.XLOOKUP(B183,'POP Limieten'!$B$2:$B$14,'POP Limieten'!$C$2:$C$14,"")="","",IF(E183&gt;_xlfn.XLOOKUP(B183,'POP Limieten'!$B$2:$B$14,'POP Limieten'!$C$2:$C$14,""),1,0))</f>
        <v/>
      </c>
      <c r="H183" s="46"/>
      <c r="I183" s="46"/>
      <c r="J183" s="46"/>
      <c r="K183" s="43"/>
      <c r="L183" s="43"/>
      <c r="M183" s="43"/>
      <c r="N183" s="43"/>
      <c r="O183" s="43"/>
      <c r="P183" s="43"/>
      <c r="Q183" s="43"/>
      <c r="R183" s="43"/>
      <c r="S183" s="43"/>
      <c r="T183" s="43"/>
      <c r="U183" s="43"/>
      <c r="V183" s="43"/>
      <c r="W183" s="43"/>
      <c r="X183" s="43"/>
      <c r="Y183" s="43"/>
      <c r="Z183" s="43"/>
      <c r="AA183" s="43"/>
      <c r="AB183" s="43"/>
      <c r="AC183" s="43"/>
      <c r="AD183" s="43"/>
      <c r="AE183" s="43"/>
      <c r="AF183" s="43"/>
      <c r="AG183" s="43"/>
      <c r="AH183" s="43"/>
      <c r="AI183" s="43"/>
      <c r="AJ183" s="46"/>
      <c r="AK183" s="43"/>
      <c r="AL183" s="43"/>
      <c r="AM183" s="43"/>
      <c r="AN183" s="43"/>
      <c r="AO183" s="43"/>
      <c r="AP183" s="43"/>
      <c r="AQ183" s="43"/>
      <c r="AR183" s="46"/>
      <c r="AS183" s="43"/>
      <c r="AT183" s="43"/>
      <c r="AU183" s="43"/>
      <c r="AV183" s="43"/>
      <c r="AW183" s="43"/>
      <c r="AX183" s="43"/>
      <c r="AY183" s="43"/>
    </row>
    <row r="184" spans="1:51">
      <c r="A184" s="17"/>
      <c r="B184" s="18" t="s">
        <v>649</v>
      </c>
      <c r="C184" s="18" t="s">
        <v>650</v>
      </c>
      <c r="D184" s="51" t="s">
        <v>651</v>
      </c>
      <c r="E184" s="140"/>
      <c r="F184" s="46">
        <f t="shared" si="10"/>
        <v>0</v>
      </c>
      <c r="G184" s="40" t="str">
        <f>IF(_xlfn.XLOOKUP(B184,'POP Limieten'!$B$2:$B$14,'POP Limieten'!$C$2:$C$14,"")="","",IF(E184&gt;_xlfn.XLOOKUP(B184,'POP Limieten'!$B$2:$B$14,'POP Limieten'!$C$2:$C$14,""),1,0))</f>
        <v/>
      </c>
      <c r="H184" s="46"/>
      <c r="I184" s="46"/>
      <c r="J184" s="46"/>
      <c r="K184" s="43">
        <f>F184</f>
        <v>0</v>
      </c>
      <c r="L184" s="43"/>
      <c r="M184" s="43"/>
      <c r="N184" s="43">
        <f>IF(F184&gt;$N$6,F184,0)</f>
        <v>0</v>
      </c>
      <c r="O184" s="43"/>
      <c r="P184" s="43"/>
      <c r="Q184" s="43">
        <f>F184</f>
        <v>0</v>
      </c>
      <c r="R184" s="43"/>
      <c r="S184" s="43"/>
      <c r="T184" s="43"/>
      <c r="U184" s="43"/>
      <c r="V184" s="43"/>
      <c r="W184" s="43"/>
      <c r="X184" s="43"/>
      <c r="Y184" s="43"/>
      <c r="Z184" s="43">
        <f>IF(F184&gt;$Z$6,F184,0)</f>
        <v>0</v>
      </c>
      <c r="AA184" s="43">
        <f>IF(F184&gt;$AA$6,F184,0)</f>
        <v>0</v>
      </c>
      <c r="AB184" s="43">
        <f>IF(F184&gt;$AB$6,F184,0)</f>
        <v>0</v>
      </c>
      <c r="AC184" s="43"/>
      <c r="AD184" s="43"/>
      <c r="AE184" s="43"/>
      <c r="AF184" s="43"/>
      <c r="AG184" s="43"/>
      <c r="AH184" s="43"/>
      <c r="AI184" s="43"/>
      <c r="AJ184" s="46"/>
      <c r="AK184" s="43"/>
      <c r="AL184" s="43"/>
      <c r="AM184" s="43"/>
      <c r="AN184" s="43"/>
      <c r="AO184" s="43"/>
      <c r="AP184" s="43"/>
      <c r="AQ184" s="43"/>
      <c r="AR184" s="46"/>
      <c r="AS184" s="43"/>
      <c r="AT184" s="43"/>
      <c r="AU184" s="43"/>
      <c r="AV184" s="43"/>
      <c r="AW184" s="43"/>
      <c r="AX184" s="43"/>
      <c r="AY184" s="43"/>
    </row>
    <row r="185" spans="1:51">
      <c r="A185" s="17"/>
      <c r="B185" s="18" t="s">
        <v>652</v>
      </c>
      <c r="C185" s="18" t="s">
        <v>653</v>
      </c>
      <c r="D185" s="51">
        <v>304</v>
      </c>
      <c r="E185" s="140"/>
      <c r="F185" s="46">
        <f t="shared" si="10"/>
        <v>0</v>
      </c>
      <c r="G185" s="40" t="str">
        <f>IF(_xlfn.XLOOKUP(B185,'POP Limieten'!$B$2:$B$14,'POP Limieten'!$C$2:$C$14,"")="","",IF(E185&gt;_xlfn.XLOOKUP(B185,'POP Limieten'!$B$2:$B$14,'POP Limieten'!$C$2:$C$14,""),1,0))</f>
        <v/>
      </c>
      <c r="H185" s="46"/>
      <c r="I185" s="46"/>
      <c r="J185" s="46"/>
      <c r="K185" s="43"/>
      <c r="L185" s="43"/>
      <c r="M185" s="43"/>
      <c r="N185" s="43"/>
      <c r="O185" s="43"/>
      <c r="P185" s="43"/>
      <c r="Q185" s="43"/>
      <c r="R185" s="43">
        <f>F185</f>
        <v>0</v>
      </c>
      <c r="S185" s="43"/>
      <c r="T185" s="43"/>
      <c r="U185" s="43"/>
      <c r="V185" s="43"/>
      <c r="W185" s="43"/>
      <c r="X185" s="43"/>
      <c r="Y185" s="43"/>
      <c r="Z185" s="43"/>
      <c r="AA185" s="43"/>
      <c r="AB185" s="43"/>
      <c r="AC185" s="43"/>
      <c r="AD185" s="43"/>
      <c r="AE185" s="43"/>
      <c r="AF185" s="43"/>
      <c r="AG185" s="43"/>
      <c r="AH185" s="43"/>
      <c r="AI185" s="43"/>
      <c r="AJ185" s="46"/>
      <c r="AK185" s="43"/>
      <c r="AL185" s="43"/>
      <c r="AM185" s="43"/>
      <c r="AN185" s="43"/>
      <c r="AO185" s="43"/>
      <c r="AP185" s="43"/>
      <c r="AQ185" s="43"/>
      <c r="AR185" s="46"/>
      <c r="AS185" s="43"/>
      <c r="AT185" s="43"/>
      <c r="AU185" s="43"/>
      <c r="AV185" s="43"/>
      <c r="AW185" s="43"/>
      <c r="AX185" s="43"/>
      <c r="AY185" s="43"/>
    </row>
    <row r="186" spans="1:51">
      <c r="A186" s="17"/>
      <c r="B186" s="18" t="s">
        <v>654</v>
      </c>
      <c r="C186" s="18" t="s">
        <v>655</v>
      </c>
      <c r="D186" s="51">
        <v>304</v>
      </c>
      <c r="E186" s="140"/>
      <c r="F186" s="46">
        <f t="shared" si="10"/>
        <v>0</v>
      </c>
      <c r="G186" s="40" t="str">
        <f>IF(_xlfn.XLOOKUP(B186,'POP Limieten'!$B$2:$B$14,'POP Limieten'!$C$2:$C$14,"")="","",IF(E186&gt;_xlfn.XLOOKUP(B186,'POP Limieten'!$B$2:$B$14,'POP Limieten'!$C$2:$C$14,""),1,0))</f>
        <v/>
      </c>
      <c r="H186" s="46"/>
      <c r="I186" s="46"/>
      <c r="J186" s="46"/>
      <c r="K186" s="43"/>
      <c r="L186" s="43"/>
      <c r="M186" s="43"/>
      <c r="N186" s="43"/>
      <c r="O186" s="43"/>
      <c r="P186" s="43"/>
      <c r="Q186" s="43"/>
      <c r="R186" s="43">
        <f>F186</f>
        <v>0</v>
      </c>
      <c r="S186" s="43"/>
      <c r="T186" s="43"/>
      <c r="U186" s="43"/>
      <c r="V186" s="43"/>
      <c r="W186" s="43"/>
      <c r="X186" s="43"/>
      <c r="Y186" s="43"/>
      <c r="Z186" s="43"/>
      <c r="AA186" s="43"/>
      <c r="AB186" s="43"/>
      <c r="AC186" s="43"/>
      <c r="AD186" s="43"/>
      <c r="AE186" s="43"/>
      <c r="AF186" s="43"/>
      <c r="AG186" s="43"/>
      <c r="AH186" s="43"/>
      <c r="AI186" s="43"/>
      <c r="AJ186" s="46"/>
      <c r="AK186" s="43"/>
      <c r="AL186" s="43"/>
      <c r="AM186" s="43"/>
      <c r="AN186" s="43"/>
      <c r="AO186" s="43"/>
      <c r="AP186" s="43"/>
      <c r="AQ186" s="43"/>
      <c r="AR186" s="46"/>
      <c r="AS186" s="43"/>
      <c r="AT186" s="43"/>
      <c r="AU186" s="43"/>
      <c r="AV186" s="43"/>
      <c r="AW186" s="43"/>
      <c r="AX186" s="43"/>
      <c r="AY186" s="43"/>
    </row>
    <row r="187" spans="1:51">
      <c r="A187" s="17"/>
      <c r="B187" s="18" t="s">
        <v>656</v>
      </c>
      <c r="C187" s="18" t="s">
        <v>657</v>
      </c>
      <c r="D187" s="51">
        <v>304</v>
      </c>
      <c r="E187" s="140"/>
      <c r="F187" s="46">
        <f t="shared" si="10"/>
        <v>0</v>
      </c>
      <c r="G187" s="40" t="str">
        <f>IF(_xlfn.XLOOKUP(B187,'POP Limieten'!$B$2:$B$14,'POP Limieten'!$C$2:$C$14,"")="","",IF(E187&gt;_xlfn.XLOOKUP(B187,'POP Limieten'!$B$2:$B$14,'POP Limieten'!$C$2:$C$14,""),1,0))</f>
        <v/>
      </c>
      <c r="H187" s="46"/>
      <c r="I187" s="46"/>
      <c r="J187" s="46"/>
      <c r="K187" s="43"/>
      <c r="L187" s="43"/>
      <c r="M187" s="43"/>
      <c r="N187" s="43"/>
      <c r="O187" s="43"/>
      <c r="P187" s="43"/>
      <c r="Q187" s="43"/>
      <c r="R187" s="43">
        <f>F187</f>
        <v>0</v>
      </c>
      <c r="S187" s="43"/>
      <c r="T187" s="43"/>
      <c r="U187" s="43"/>
      <c r="V187" s="43"/>
      <c r="W187" s="43"/>
      <c r="X187" s="43"/>
      <c r="Y187" s="43"/>
      <c r="Z187" s="43"/>
      <c r="AA187" s="43"/>
      <c r="AB187" s="43"/>
      <c r="AC187" s="43"/>
      <c r="AD187" s="43"/>
      <c r="AE187" s="43"/>
      <c r="AF187" s="43"/>
      <c r="AG187" s="43"/>
      <c r="AH187" s="43"/>
      <c r="AI187" s="43"/>
      <c r="AJ187" s="46"/>
      <c r="AK187" s="43"/>
      <c r="AL187" s="43"/>
      <c r="AM187" s="43"/>
      <c r="AN187" s="43"/>
      <c r="AO187" s="43"/>
      <c r="AP187" s="43"/>
      <c r="AQ187" s="43"/>
      <c r="AR187" s="46"/>
      <c r="AS187" s="43"/>
      <c r="AT187" s="43"/>
      <c r="AU187" s="43"/>
      <c r="AV187" s="43"/>
      <c r="AW187" s="43"/>
      <c r="AX187" s="43"/>
      <c r="AY187" s="43"/>
    </row>
    <row r="188" spans="1:51">
      <c r="A188" s="17"/>
      <c r="B188" s="18" t="s">
        <v>658</v>
      </c>
      <c r="C188" s="18" t="s">
        <v>659</v>
      </c>
      <c r="D188" s="51" t="s">
        <v>660</v>
      </c>
      <c r="E188" s="140"/>
      <c r="F188" s="46">
        <f t="shared" si="10"/>
        <v>0</v>
      </c>
      <c r="G188" s="40" t="str">
        <f>IF(_xlfn.XLOOKUP(B188,'POP Limieten'!$B$2:$B$14,'POP Limieten'!$C$2:$C$14,"")="","",IF(E188&gt;_xlfn.XLOOKUP(B188,'POP Limieten'!$B$2:$B$14,'POP Limieten'!$C$2:$C$14,""),1,0))</f>
        <v/>
      </c>
      <c r="H188" s="46"/>
      <c r="I188" s="46"/>
      <c r="J188" s="46"/>
      <c r="K188" s="43">
        <f>F188</f>
        <v>0</v>
      </c>
      <c r="L188" s="43"/>
      <c r="M188" s="43"/>
      <c r="N188" s="43"/>
      <c r="O188" s="43"/>
      <c r="P188" s="43"/>
      <c r="Q188" s="43"/>
      <c r="R188" s="43">
        <f>F188</f>
        <v>0</v>
      </c>
      <c r="S188" s="43"/>
      <c r="T188" s="43"/>
      <c r="U188" s="43"/>
      <c r="V188" s="43"/>
      <c r="W188" s="43"/>
      <c r="X188" s="43"/>
      <c r="Y188" s="43"/>
      <c r="Z188" s="43"/>
      <c r="AA188" s="43"/>
      <c r="AB188" s="43"/>
      <c r="AC188" s="43"/>
      <c r="AD188" s="43"/>
      <c r="AE188" s="43"/>
      <c r="AF188" s="43"/>
      <c r="AG188" s="43"/>
      <c r="AH188" s="43"/>
      <c r="AI188" s="43"/>
      <c r="AJ188" s="46"/>
      <c r="AK188" s="43"/>
      <c r="AL188" s="43"/>
      <c r="AM188" s="43"/>
      <c r="AN188" s="43"/>
      <c r="AO188" s="43">
        <f t="shared" ref="AO188:AO208" si="15">IF(F188&gt;$AO$6,F188,0)</f>
        <v>0</v>
      </c>
      <c r="AP188" s="43">
        <f t="shared" ref="AP188:AP208" si="16">F188</f>
        <v>0</v>
      </c>
      <c r="AQ188" s="43">
        <f t="shared" ref="AQ188:AQ208" si="17">F188</f>
        <v>0</v>
      </c>
      <c r="AR188" s="46">
        <f t="shared" ref="AR188:AR204" si="18">IF(F188&gt;$AR$6,F188,0)</f>
        <v>0</v>
      </c>
      <c r="AS188" s="43"/>
      <c r="AT188" s="43"/>
      <c r="AU188" s="43"/>
      <c r="AV188" s="43"/>
      <c r="AW188" s="43"/>
      <c r="AX188" s="43"/>
      <c r="AY188" s="43"/>
    </row>
    <row r="189" spans="1:51">
      <c r="A189" s="17" t="s">
        <v>661</v>
      </c>
      <c r="B189" s="18" t="s">
        <v>662</v>
      </c>
      <c r="C189" s="71" t="s">
        <v>663</v>
      </c>
      <c r="D189" s="80" t="s">
        <v>664</v>
      </c>
      <c r="E189" s="140"/>
      <c r="F189" s="46">
        <f t="shared" si="10"/>
        <v>0</v>
      </c>
      <c r="G189" s="40" t="str">
        <f>IF(_xlfn.XLOOKUP(B189,'POP Limieten'!$B$2:$B$14,'POP Limieten'!$C$2:$C$14,"")="","",IF(E189&gt;_xlfn.XLOOKUP(B189,'POP Limieten'!$B$2:$B$14,'POP Limieten'!$C$2:$C$14,""),1,0))</f>
        <v/>
      </c>
      <c r="H189" s="46"/>
      <c r="I189" s="46"/>
      <c r="J189" s="46"/>
      <c r="K189" s="43"/>
      <c r="L189" s="43"/>
      <c r="M189" s="43"/>
      <c r="N189" s="43"/>
      <c r="O189" s="43"/>
      <c r="P189" s="43"/>
      <c r="Q189" s="43"/>
      <c r="R189" s="43"/>
      <c r="S189" s="43"/>
      <c r="T189" s="43"/>
      <c r="U189" s="43"/>
      <c r="V189" s="43"/>
      <c r="W189" s="43"/>
      <c r="X189" s="43"/>
      <c r="Y189" s="43"/>
      <c r="Z189" s="43"/>
      <c r="AA189" s="43"/>
      <c r="AB189" s="43"/>
      <c r="AC189" s="43"/>
      <c r="AD189" s="43">
        <f>F189</f>
        <v>0</v>
      </c>
      <c r="AE189" s="43"/>
      <c r="AF189" s="43"/>
      <c r="AG189" s="43"/>
      <c r="AH189" s="43"/>
      <c r="AI189" s="43"/>
      <c r="AJ189" s="46"/>
      <c r="AK189" s="43"/>
      <c r="AL189" s="43"/>
      <c r="AM189" s="43"/>
      <c r="AN189" s="43"/>
      <c r="AO189" s="43">
        <f t="shared" si="15"/>
        <v>0</v>
      </c>
      <c r="AP189" s="43">
        <f t="shared" si="16"/>
        <v>0</v>
      </c>
      <c r="AQ189" s="43">
        <f t="shared" si="17"/>
        <v>0</v>
      </c>
      <c r="AR189" s="46">
        <f t="shared" si="18"/>
        <v>0</v>
      </c>
      <c r="AS189" s="43"/>
      <c r="AT189" s="43"/>
      <c r="AU189" s="43"/>
      <c r="AV189" s="43"/>
      <c r="AW189" s="43"/>
      <c r="AX189" s="43"/>
      <c r="AY189" s="43"/>
    </row>
    <row r="190" spans="1:51">
      <c r="A190" s="17"/>
      <c r="B190" s="18" t="s">
        <v>665</v>
      </c>
      <c r="C190" s="18" t="s">
        <v>666</v>
      </c>
      <c r="D190" s="51" t="s">
        <v>423</v>
      </c>
      <c r="E190" s="140"/>
      <c r="F190" s="46">
        <f t="shared" si="10"/>
        <v>0</v>
      </c>
      <c r="G190" s="40" t="str">
        <f>IF(_xlfn.XLOOKUP(B190,'POP Limieten'!$B$2:$B$14,'POP Limieten'!$C$2:$C$14,"")="","",IF(E190&gt;_xlfn.XLOOKUP(B190,'POP Limieten'!$B$2:$B$14,'POP Limieten'!$C$2:$C$14,""),1,0))</f>
        <v/>
      </c>
      <c r="H190" s="46"/>
      <c r="I190" s="46"/>
      <c r="J190" s="46"/>
      <c r="K190" s="43"/>
      <c r="L190" s="43"/>
      <c r="M190" s="43"/>
      <c r="N190" s="43"/>
      <c r="O190" s="43"/>
      <c r="P190" s="43"/>
      <c r="Q190" s="43"/>
      <c r="R190" s="43"/>
      <c r="S190" s="43"/>
      <c r="T190" s="43"/>
      <c r="U190" s="43"/>
      <c r="V190" s="43"/>
      <c r="W190" s="43"/>
      <c r="X190" s="43"/>
      <c r="Y190" s="43"/>
      <c r="Z190" s="43"/>
      <c r="AA190" s="43">
        <f>IF(F190&gt;$AA$6,F190,0)</f>
        <v>0</v>
      </c>
      <c r="AB190" s="43"/>
      <c r="AC190" s="43"/>
      <c r="AD190" s="43"/>
      <c r="AE190" s="43"/>
      <c r="AF190" s="43"/>
      <c r="AG190" s="43"/>
      <c r="AH190" s="43"/>
      <c r="AI190" s="43"/>
      <c r="AJ190" s="46"/>
      <c r="AK190" s="43"/>
      <c r="AL190" s="43"/>
      <c r="AM190" s="43"/>
      <c r="AN190" s="43"/>
      <c r="AO190" s="43">
        <f t="shared" si="15"/>
        <v>0</v>
      </c>
      <c r="AP190" s="43">
        <f t="shared" si="16"/>
        <v>0</v>
      </c>
      <c r="AQ190" s="43">
        <f t="shared" si="17"/>
        <v>0</v>
      </c>
      <c r="AR190" s="46">
        <f t="shared" si="18"/>
        <v>0</v>
      </c>
      <c r="AS190" s="43"/>
      <c r="AT190" s="43"/>
      <c r="AU190" s="43"/>
      <c r="AV190" s="43"/>
      <c r="AW190" s="43"/>
      <c r="AX190" s="43"/>
      <c r="AY190" s="43"/>
    </row>
    <row r="191" spans="1:51">
      <c r="A191" s="17"/>
      <c r="B191" s="18" t="s">
        <v>667</v>
      </c>
      <c r="C191" s="18" t="s">
        <v>668</v>
      </c>
      <c r="D191" s="51" t="s">
        <v>669</v>
      </c>
      <c r="E191" s="140"/>
      <c r="F191" s="46">
        <f t="shared" si="10"/>
        <v>0</v>
      </c>
      <c r="G191" s="40">
        <f>IF(_xlfn.XLOOKUP(B191,'POP Limieten'!$B$2:$B$14,'POP Limieten'!$C$2:$C$14,"")="","",IF(E191&gt;_xlfn.XLOOKUP(B191,'POP Limieten'!$B$2:$B$14,'POP Limieten'!$C$2:$C$14,""),1,0))</f>
        <v>0</v>
      </c>
      <c r="H191" s="46"/>
      <c r="I191" s="46"/>
      <c r="J191" s="46"/>
      <c r="K191" s="43"/>
      <c r="L191" s="43"/>
      <c r="M191" s="43"/>
      <c r="N191" s="43"/>
      <c r="O191" s="43"/>
      <c r="P191" s="43"/>
      <c r="Q191" s="43"/>
      <c r="R191" s="43"/>
      <c r="S191" s="43"/>
      <c r="T191" s="43"/>
      <c r="U191" s="43"/>
      <c r="V191" s="43"/>
      <c r="W191" s="43"/>
      <c r="X191" s="43">
        <f t="shared" ref="X191:X196" si="19">IF(F191&gt;$X$6,F191,0)</f>
        <v>0</v>
      </c>
      <c r="Y191" s="43"/>
      <c r="Z191" s="43"/>
      <c r="AA191" s="43"/>
      <c r="AB191" s="43">
        <f>IF(F191&gt;$AB$6,F191,0)</f>
        <v>0</v>
      </c>
      <c r="AC191" s="43"/>
      <c r="AD191" s="43">
        <f>F191</f>
        <v>0</v>
      </c>
      <c r="AE191" s="43"/>
      <c r="AF191" s="43"/>
      <c r="AG191" s="43"/>
      <c r="AH191" s="43"/>
      <c r="AI191" s="43"/>
      <c r="AJ191" s="46"/>
      <c r="AK191" s="43"/>
      <c r="AL191" s="43"/>
      <c r="AM191" s="43"/>
      <c r="AN191" s="43"/>
      <c r="AO191" s="43">
        <f t="shared" si="15"/>
        <v>0</v>
      </c>
      <c r="AP191" s="43">
        <f t="shared" si="16"/>
        <v>0</v>
      </c>
      <c r="AQ191" s="43">
        <f t="shared" si="17"/>
        <v>0</v>
      </c>
      <c r="AR191" s="46">
        <f t="shared" si="18"/>
        <v>0</v>
      </c>
      <c r="AS191" s="43"/>
      <c r="AT191" s="43"/>
      <c r="AU191" s="43"/>
      <c r="AV191" s="43"/>
      <c r="AW191" s="43"/>
      <c r="AX191" s="43"/>
      <c r="AY191" s="43"/>
    </row>
    <row r="192" spans="1:51">
      <c r="A192" s="17"/>
      <c r="B192" s="18" t="s">
        <v>670</v>
      </c>
      <c r="C192" s="18" t="s">
        <v>671</v>
      </c>
      <c r="D192" s="51" t="s">
        <v>669</v>
      </c>
      <c r="E192" s="140"/>
      <c r="F192" s="46">
        <f t="shared" si="10"/>
        <v>0</v>
      </c>
      <c r="G192" s="40">
        <f>IF(_xlfn.XLOOKUP(B192,'POP Limieten'!$B$2:$B$14,'POP Limieten'!$C$2:$C$14,"")="","",IF(E192&gt;_xlfn.XLOOKUP(B192,'POP Limieten'!$B$2:$B$14,'POP Limieten'!$C$2:$C$14,""),1,0))</f>
        <v>0</v>
      </c>
      <c r="H192" s="46"/>
      <c r="I192" s="46"/>
      <c r="J192" s="46"/>
      <c r="K192" s="43"/>
      <c r="L192" s="43"/>
      <c r="M192" s="43"/>
      <c r="N192" s="43"/>
      <c r="O192" s="43"/>
      <c r="P192" s="43"/>
      <c r="Q192" s="43"/>
      <c r="R192" s="43"/>
      <c r="S192" s="43"/>
      <c r="T192" s="43"/>
      <c r="U192" s="43"/>
      <c r="V192" s="43"/>
      <c r="W192" s="43"/>
      <c r="X192" s="43">
        <f t="shared" si="19"/>
        <v>0</v>
      </c>
      <c r="Y192" s="43"/>
      <c r="Z192" s="43"/>
      <c r="AA192" s="43"/>
      <c r="AB192" s="43">
        <f>IF(F192&gt;$AB$6,F192,0)</f>
        <v>0</v>
      </c>
      <c r="AC192" s="43"/>
      <c r="AD192" s="43">
        <f>F192</f>
        <v>0</v>
      </c>
      <c r="AE192" s="43"/>
      <c r="AF192" s="43"/>
      <c r="AG192" s="43"/>
      <c r="AH192" s="43"/>
      <c r="AI192" s="43"/>
      <c r="AJ192" s="46"/>
      <c r="AK192" s="43"/>
      <c r="AL192" s="43"/>
      <c r="AM192" s="43"/>
      <c r="AN192" s="43"/>
      <c r="AO192" s="43">
        <f t="shared" si="15"/>
        <v>0</v>
      </c>
      <c r="AP192" s="43">
        <f t="shared" si="16"/>
        <v>0</v>
      </c>
      <c r="AQ192" s="43">
        <f t="shared" si="17"/>
        <v>0</v>
      </c>
      <c r="AR192" s="46">
        <f t="shared" si="18"/>
        <v>0</v>
      </c>
      <c r="AS192" s="43"/>
      <c r="AT192" s="43"/>
      <c r="AU192" s="43"/>
      <c r="AV192" s="43"/>
      <c r="AW192" s="43"/>
      <c r="AX192" s="43"/>
      <c r="AY192" s="43"/>
    </row>
    <row r="193" spans="1:51">
      <c r="A193" s="17"/>
      <c r="B193" s="18" t="s">
        <v>672</v>
      </c>
      <c r="C193" s="18" t="s">
        <v>673</v>
      </c>
      <c r="D193" s="80" t="s">
        <v>674</v>
      </c>
      <c r="E193" s="140"/>
      <c r="F193" s="46">
        <f t="shared" si="10"/>
        <v>0</v>
      </c>
      <c r="G193" s="40">
        <f>IF(_xlfn.XLOOKUP(B193,'POP Limieten'!$B$2:$B$14,'POP Limieten'!$C$2:$C$14,"")="","",IF(E193&gt;_xlfn.XLOOKUP(B193,'POP Limieten'!$B$2:$B$14,'POP Limieten'!$C$2:$C$14,""),1,0))</f>
        <v>0</v>
      </c>
      <c r="H193" s="46"/>
      <c r="I193" s="46"/>
      <c r="J193" s="46"/>
      <c r="K193" s="43"/>
      <c r="L193" s="43"/>
      <c r="M193" s="43"/>
      <c r="N193" s="43"/>
      <c r="O193" s="43"/>
      <c r="P193" s="43">
        <f>F193</f>
        <v>0</v>
      </c>
      <c r="Q193" s="43"/>
      <c r="R193" s="43"/>
      <c r="S193" s="43"/>
      <c r="T193" s="43"/>
      <c r="U193" s="43"/>
      <c r="V193" s="43"/>
      <c r="W193" s="43"/>
      <c r="X193" s="43">
        <f t="shared" si="19"/>
        <v>0</v>
      </c>
      <c r="Y193" s="43"/>
      <c r="Z193" s="43">
        <f>IF(F193&gt;$Z$6,F193,0)</f>
        <v>0</v>
      </c>
      <c r="AA193" s="43"/>
      <c r="AB193" s="43">
        <f>IF(F193&gt;$AB$6,F193,0)</f>
        <v>0</v>
      </c>
      <c r="AC193" s="43"/>
      <c r="AD193" s="43"/>
      <c r="AE193" s="43"/>
      <c r="AF193" s="43"/>
      <c r="AG193" s="43"/>
      <c r="AH193" s="43"/>
      <c r="AI193" s="43"/>
      <c r="AJ193" s="46"/>
      <c r="AK193" s="43"/>
      <c r="AL193" s="43"/>
      <c r="AM193" s="43"/>
      <c r="AN193" s="43"/>
      <c r="AO193" s="43">
        <f t="shared" si="15"/>
        <v>0</v>
      </c>
      <c r="AP193" s="43">
        <f t="shared" si="16"/>
        <v>0</v>
      </c>
      <c r="AQ193" s="43">
        <f t="shared" si="17"/>
        <v>0</v>
      </c>
      <c r="AR193" s="46">
        <f t="shared" si="18"/>
        <v>0</v>
      </c>
      <c r="AS193" s="43"/>
      <c r="AT193" s="43"/>
      <c r="AU193" s="43"/>
      <c r="AV193" s="43"/>
      <c r="AW193" s="43"/>
      <c r="AX193" s="43"/>
      <c r="AY193" s="43"/>
    </row>
    <row r="194" spans="1:51">
      <c r="A194" s="17"/>
      <c r="B194" s="18" t="s">
        <v>675</v>
      </c>
      <c r="C194" s="18" t="s">
        <v>676</v>
      </c>
      <c r="D194" s="51" t="s">
        <v>669</v>
      </c>
      <c r="E194" s="140"/>
      <c r="F194" s="46">
        <f t="shared" si="10"/>
        <v>0</v>
      </c>
      <c r="G194" s="40">
        <f>IF(_xlfn.XLOOKUP(B194,'POP Limieten'!$B$2:$B$14,'POP Limieten'!$C$2:$C$14,"")="","",IF(E194&gt;_xlfn.XLOOKUP(B194,'POP Limieten'!$B$2:$B$14,'POP Limieten'!$C$2:$C$14,""),1,0))</f>
        <v>0</v>
      </c>
      <c r="H194" s="46"/>
      <c r="I194" s="46"/>
      <c r="J194" s="46"/>
      <c r="K194" s="43"/>
      <c r="L194" s="43"/>
      <c r="M194" s="43"/>
      <c r="N194" s="43"/>
      <c r="O194" s="43"/>
      <c r="P194" s="43"/>
      <c r="Q194" s="43"/>
      <c r="R194" s="43"/>
      <c r="S194" s="43"/>
      <c r="T194" s="43"/>
      <c r="U194" s="43"/>
      <c r="V194" s="43"/>
      <c r="W194" s="43"/>
      <c r="X194" s="43">
        <f t="shared" si="19"/>
        <v>0</v>
      </c>
      <c r="Y194" s="43"/>
      <c r="Z194" s="43"/>
      <c r="AA194" s="43"/>
      <c r="AB194" s="43">
        <f>IF(F194&gt;$AB$6,F194,0)</f>
        <v>0</v>
      </c>
      <c r="AC194" s="43"/>
      <c r="AD194" s="43">
        <f>F194</f>
        <v>0</v>
      </c>
      <c r="AE194" s="43"/>
      <c r="AF194" s="43"/>
      <c r="AG194" s="43"/>
      <c r="AH194" s="43"/>
      <c r="AI194" s="43"/>
      <c r="AJ194" s="46"/>
      <c r="AK194" s="43"/>
      <c r="AL194" s="43"/>
      <c r="AM194" s="43"/>
      <c r="AN194" s="43"/>
      <c r="AO194" s="43">
        <f t="shared" si="15"/>
        <v>0</v>
      </c>
      <c r="AP194" s="43">
        <f t="shared" si="16"/>
        <v>0</v>
      </c>
      <c r="AQ194" s="43">
        <f t="shared" si="17"/>
        <v>0</v>
      </c>
      <c r="AR194" s="46">
        <f t="shared" si="18"/>
        <v>0</v>
      </c>
      <c r="AS194" s="43"/>
      <c r="AT194" s="43"/>
      <c r="AU194" s="43"/>
      <c r="AV194" s="43"/>
      <c r="AW194" s="43"/>
      <c r="AX194" s="43"/>
      <c r="AY194" s="43"/>
    </row>
    <row r="195" spans="1:51">
      <c r="A195" s="17"/>
      <c r="B195" s="18" t="s">
        <v>677</v>
      </c>
      <c r="C195" s="18" t="s">
        <v>678</v>
      </c>
      <c r="D195" s="80" t="s">
        <v>679</v>
      </c>
      <c r="E195" s="140"/>
      <c r="F195" s="46">
        <f t="shared" si="10"/>
        <v>0</v>
      </c>
      <c r="G195" s="40">
        <f>IF(_xlfn.XLOOKUP(B195,'POP Limieten'!$B$2:$B$14,'POP Limieten'!$C$2:$C$14,"")="","",IF(E195&gt;_xlfn.XLOOKUP(B195,'POP Limieten'!$B$2:$B$14,'POP Limieten'!$C$2:$C$14,""),1,0))</f>
        <v>0</v>
      </c>
      <c r="H195" s="46"/>
      <c r="I195" s="46"/>
      <c r="J195" s="46"/>
      <c r="K195" s="43"/>
      <c r="L195" s="43"/>
      <c r="M195" s="43"/>
      <c r="N195" s="43"/>
      <c r="O195" s="43">
        <f>F195</f>
        <v>0</v>
      </c>
      <c r="P195" s="43"/>
      <c r="Q195" s="43"/>
      <c r="R195" s="43"/>
      <c r="S195" s="43"/>
      <c r="T195" s="43"/>
      <c r="U195" s="43"/>
      <c r="V195" s="43"/>
      <c r="W195" s="43"/>
      <c r="X195" s="43">
        <f t="shared" si="19"/>
        <v>0</v>
      </c>
      <c r="Y195" s="43">
        <f>IF(F195&gt;$Y$6,F195,0)</f>
        <v>0</v>
      </c>
      <c r="Z195" s="43"/>
      <c r="AA195" s="43"/>
      <c r="AB195" s="43"/>
      <c r="AC195" s="43"/>
      <c r="AD195" s="43">
        <f>F195</f>
        <v>0</v>
      </c>
      <c r="AE195" s="43"/>
      <c r="AF195" s="43"/>
      <c r="AG195" s="43"/>
      <c r="AH195" s="43"/>
      <c r="AI195" s="43"/>
      <c r="AJ195" s="46"/>
      <c r="AK195" s="43"/>
      <c r="AL195" s="43"/>
      <c r="AM195" s="43"/>
      <c r="AN195" s="43"/>
      <c r="AO195" s="43">
        <f t="shared" si="15"/>
        <v>0</v>
      </c>
      <c r="AP195" s="43">
        <f t="shared" si="16"/>
        <v>0</v>
      </c>
      <c r="AQ195" s="43">
        <f t="shared" si="17"/>
        <v>0</v>
      </c>
      <c r="AR195" s="46">
        <f t="shared" si="18"/>
        <v>0</v>
      </c>
      <c r="AS195" s="43"/>
      <c r="AT195" s="43"/>
      <c r="AU195" s="43"/>
      <c r="AV195" s="43"/>
      <c r="AW195" s="43"/>
      <c r="AX195" s="43"/>
      <c r="AY195" s="43"/>
    </row>
    <row r="196" spans="1:51">
      <c r="A196" s="17"/>
      <c r="B196" s="18" t="s">
        <v>680</v>
      </c>
      <c r="C196" s="18" t="s">
        <v>681</v>
      </c>
      <c r="D196" s="80" t="s">
        <v>682</v>
      </c>
      <c r="E196" s="140"/>
      <c r="F196" s="46">
        <f t="shared" si="10"/>
        <v>0</v>
      </c>
      <c r="G196" s="40">
        <f>IF(_xlfn.XLOOKUP(B196,'POP Limieten'!$B$2:$B$14,'POP Limieten'!$C$2:$C$14,"")="","",IF(E196&gt;_xlfn.XLOOKUP(B196,'POP Limieten'!$B$2:$B$14,'POP Limieten'!$C$2:$C$14,""),1,0))</f>
        <v>0</v>
      </c>
      <c r="H196" s="46"/>
      <c r="I196" s="46"/>
      <c r="J196" s="46"/>
      <c r="K196" s="43"/>
      <c r="L196" s="43"/>
      <c r="M196" s="43"/>
      <c r="N196" s="43"/>
      <c r="O196" s="43">
        <f>F196</f>
        <v>0</v>
      </c>
      <c r="P196" s="43"/>
      <c r="Q196" s="43"/>
      <c r="R196" s="43"/>
      <c r="S196" s="43"/>
      <c r="T196" s="43">
        <f>IF(F196&gt;$T$6,F196,0)</f>
        <v>0</v>
      </c>
      <c r="U196" s="43"/>
      <c r="V196" s="43"/>
      <c r="W196" s="43"/>
      <c r="X196" s="43">
        <f t="shared" si="19"/>
        <v>0</v>
      </c>
      <c r="Y196" s="43"/>
      <c r="Z196" s="43"/>
      <c r="AA196" s="43"/>
      <c r="AB196" s="43"/>
      <c r="AC196" s="43"/>
      <c r="AD196" s="43">
        <f>F196</f>
        <v>0</v>
      </c>
      <c r="AE196" s="43"/>
      <c r="AF196" s="43"/>
      <c r="AG196" s="43"/>
      <c r="AH196" s="43"/>
      <c r="AI196" s="43"/>
      <c r="AJ196" s="46"/>
      <c r="AK196" s="43"/>
      <c r="AL196" s="43"/>
      <c r="AM196" s="43"/>
      <c r="AN196" s="43"/>
      <c r="AO196" s="43">
        <f t="shared" si="15"/>
        <v>0</v>
      </c>
      <c r="AP196" s="43">
        <f t="shared" si="16"/>
        <v>0</v>
      </c>
      <c r="AQ196" s="43">
        <f t="shared" si="17"/>
        <v>0</v>
      </c>
      <c r="AR196" s="46">
        <f t="shared" si="18"/>
        <v>0</v>
      </c>
      <c r="AS196" s="43"/>
      <c r="AT196" s="43"/>
      <c r="AU196" s="43"/>
      <c r="AV196" s="43"/>
      <c r="AW196" s="43"/>
      <c r="AX196" s="43"/>
      <c r="AY196" s="43"/>
    </row>
    <row r="197" spans="1:51">
      <c r="A197" s="17"/>
      <c r="B197" s="18" t="s">
        <v>683</v>
      </c>
      <c r="C197" s="18" t="s">
        <v>684</v>
      </c>
      <c r="D197" s="80" t="s">
        <v>685</v>
      </c>
      <c r="E197" s="140"/>
      <c r="F197" s="46">
        <f t="shared" si="10"/>
        <v>0</v>
      </c>
      <c r="G197" s="40" t="str">
        <f>IF(_xlfn.XLOOKUP(B197,'POP Limieten'!$B$2:$B$14,'POP Limieten'!$C$2:$C$14,"")="","",IF(E197&gt;_xlfn.XLOOKUP(B197,'POP Limieten'!$B$2:$B$14,'POP Limieten'!$C$2:$C$14,""),1,0))</f>
        <v/>
      </c>
      <c r="H197" s="46"/>
      <c r="I197" s="46"/>
      <c r="J197" s="46"/>
      <c r="K197" s="43"/>
      <c r="L197" s="43"/>
      <c r="M197" s="43"/>
      <c r="N197" s="43"/>
      <c r="O197" s="43"/>
      <c r="P197" s="43"/>
      <c r="Q197" s="43"/>
      <c r="R197" s="43"/>
      <c r="S197" s="43"/>
      <c r="T197" s="43">
        <f>IF(F197&gt;$T$6,F197,0)</f>
        <v>0</v>
      </c>
      <c r="U197" s="43">
        <f>IF(F197&gt;$U$6,F197,0)</f>
        <v>0</v>
      </c>
      <c r="V197" s="43"/>
      <c r="W197" s="43"/>
      <c r="X197" s="43"/>
      <c r="Y197" s="43"/>
      <c r="Z197" s="43"/>
      <c r="AA197" s="43"/>
      <c r="AB197" s="43"/>
      <c r="AC197" s="43"/>
      <c r="AD197" s="43"/>
      <c r="AE197" s="43"/>
      <c r="AF197" s="43"/>
      <c r="AG197" s="43"/>
      <c r="AH197" s="43"/>
      <c r="AI197" s="43"/>
      <c r="AJ197" s="46"/>
      <c r="AK197" s="43"/>
      <c r="AL197" s="43"/>
      <c r="AM197" s="43"/>
      <c r="AN197" s="43"/>
      <c r="AO197" s="43">
        <f t="shared" si="15"/>
        <v>0</v>
      </c>
      <c r="AP197" s="43">
        <f t="shared" si="16"/>
        <v>0</v>
      </c>
      <c r="AQ197" s="43">
        <f t="shared" si="17"/>
        <v>0</v>
      </c>
      <c r="AR197" s="46">
        <f t="shared" si="18"/>
        <v>0</v>
      </c>
      <c r="AS197" s="43"/>
      <c r="AT197" s="43"/>
      <c r="AU197" s="43"/>
      <c r="AV197" s="43"/>
      <c r="AW197" s="43"/>
      <c r="AX197" s="43"/>
      <c r="AY197" s="43"/>
    </row>
    <row r="198" spans="1:51">
      <c r="A198" s="17"/>
      <c r="B198" s="18" t="s">
        <v>686</v>
      </c>
      <c r="C198" s="18" t="s">
        <v>687</v>
      </c>
      <c r="D198" s="51" t="s">
        <v>688</v>
      </c>
      <c r="E198" s="140"/>
      <c r="F198" s="46">
        <f t="shared" si="10"/>
        <v>0</v>
      </c>
      <c r="G198" s="40" t="str">
        <f>IF(_xlfn.XLOOKUP(B198,'POP Limieten'!$B$2:$B$14,'POP Limieten'!$C$2:$C$14,"")="","",IF(E198&gt;_xlfn.XLOOKUP(B198,'POP Limieten'!$B$2:$B$14,'POP Limieten'!$C$2:$C$14,""),1,0))</f>
        <v/>
      </c>
      <c r="H198" s="46"/>
      <c r="I198" s="46"/>
      <c r="J198" s="46"/>
      <c r="K198" s="43"/>
      <c r="L198" s="43"/>
      <c r="M198" s="43"/>
      <c r="N198" s="43"/>
      <c r="O198" s="43"/>
      <c r="P198" s="43"/>
      <c r="Q198" s="43"/>
      <c r="R198" s="43"/>
      <c r="S198" s="43"/>
      <c r="T198" s="43"/>
      <c r="U198" s="43"/>
      <c r="V198" s="43"/>
      <c r="W198" s="43"/>
      <c r="X198" s="43">
        <f t="shared" ref="X198:X203" si="20">IF(F198&gt;$X$6,F198,0)</f>
        <v>0</v>
      </c>
      <c r="Y198" s="43"/>
      <c r="Z198" s="43"/>
      <c r="AA198" s="43"/>
      <c r="AB198" s="43">
        <f>IF(F198&gt;$AB$6,F198,0)</f>
        <v>0</v>
      </c>
      <c r="AC198" s="43"/>
      <c r="AD198" s="43"/>
      <c r="AE198" s="43"/>
      <c r="AF198" s="43"/>
      <c r="AG198" s="43"/>
      <c r="AH198" s="43"/>
      <c r="AI198" s="43"/>
      <c r="AJ198" s="46"/>
      <c r="AK198" s="43"/>
      <c r="AL198" s="43"/>
      <c r="AM198" s="43"/>
      <c r="AN198" s="43"/>
      <c r="AO198" s="43">
        <f t="shared" si="15"/>
        <v>0</v>
      </c>
      <c r="AP198" s="43">
        <f t="shared" si="16"/>
        <v>0</v>
      </c>
      <c r="AQ198" s="43">
        <f t="shared" si="17"/>
        <v>0</v>
      </c>
      <c r="AR198" s="46">
        <f t="shared" si="18"/>
        <v>0</v>
      </c>
      <c r="AS198" s="43"/>
      <c r="AT198" s="43"/>
      <c r="AU198" s="43"/>
      <c r="AV198" s="43"/>
      <c r="AW198" s="43"/>
      <c r="AX198" s="43"/>
      <c r="AY198" s="43"/>
    </row>
    <row r="199" spans="1:51">
      <c r="A199" s="17"/>
      <c r="B199" s="18" t="s">
        <v>689</v>
      </c>
      <c r="C199" s="18" t="s">
        <v>690</v>
      </c>
      <c r="D199" s="51" t="s">
        <v>691</v>
      </c>
      <c r="E199" s="140"/>
      <c r="F199" s="46">
        <f t="shared" si="10"/>
        <v>0</v>
      </c>
      <c r="G199" s="40" t="str">
        <f>IF(_xlfn.XLOOKUP(B199,'POP Limieten'!$B$2:$B$14,'POP Limieten'!$C$2:$C$14,"")="","",IF(E199&gt;_xlfn.XLOOKUP(B199,'POP Limieten'!$B$2:$B$14,'POP Limieten'!$C$2:$C$14,""),1,0))</f>
        <v/>
      </c>
      <c r="H199" s="46"/>
      <c r="I199" s="46"/>
      <c r="J199" s="46"/>
      <c r="K199" s="43"/>
      <c r="L199" s="43"/>
      <c r="M199" s="43"/>
      <c r="N199" s="43"/>
      <c r="O199" s="43">
        <f>F199</f>
        <v>0</v>
      </c>
      <c r="P199" s="43"/>
      <c r="Q199" s="43"/>
      <c r="R199" s="43"/>
      <c r="S199" s="43"/>
      <c r="T199" s="43"/>
      <c r="U199" s="43"/>
      <c r="V199" s="43"/>
      <c r="W199" s="43"/>
      <c r="X199" s="43">
        <f t="shared" si="20"/>
        <v>0</v>
      </c>
      <c r="Y199" s="43"/>
      <c r="Z199" s="43"/>
      <c r="AA199" s="43"/>
      <c r="AB199" s="43"/>
      <c r="AC199" s="43"/>
      <c r="AD199" s="43">
        <f>F199</f>
        <v>0</v>
      </c>
      <c r="AE199" s="43"/>
      <c r="AF199" s="43"/>
      <c r="AG199" s="43"/>
      <c r="AH199" s="43"/>
      <c r="AI199" s="43"/>
      <c r="AJ199" s="46"/>
      <c r="AK199" s="43"/>
      <c r="AL199" s="43"/>
      <c r="AM199" s="43"/>
      <c r="AN199" s="43"/>
      <c r="AO199" s="43">
        <f t="shared" si="15"/>
        <v>0</v>
      </c>
      <c r="AP199" s="43">
        <f t="shared" si="16"/>
        <v>0</v>
      </c>
      <c r="AQ199" s="43">
        <f t="shared" si="17"/>
        <v>0</v>
      </c>
      <c r="AR199" s="46">
        <f t="shared" si="18"/>
        <v>0</v>
      </c>
      <c r="AS199" s="43"/>
      <c r="AT199" s="43"/>
      <c r="AU199" s="43"/>
      <c r="AV199" s="43"/>
      <c r="AW199" s="43"/>
      <c r="AX199" s="43"/>
      <c r="AY199" s="43"/>
    </row>
    <row r="200" spans="1:51">
      <c r="A200" s="17"/>
      <c r="B200" s="18" t="s">
        <v>692</v>
      </c>
      <c r="C200" s="18" t="s">
        <v>693</v>
      </c>
      <c r="D200" s="51" t="s">
        <v>691</v>
      </c>
      <c r="E200" s="140"/>
      <c r="F200" s="46">
        <f t="shared" si="10"/>
        <v>0</v>
      </c>
      <c r="G200" s="40" t="str">
        <f>IF(_xlfn.XLOOKUP(B200,'POP Limieten'!$B$2:$B$14,'POP Limieten'!$C$2:$C$14,"")="","",IF(E200&gt;_xlfn.XLOOKUP(B200,'POP Limieten'!$B$2:$B$14,'POP Limieten'!$C$2:$C$14,""),1,0))</f>
        <v/>
      </c>
      <c r="H200" s="46"/>
      <c r="I200" s="46"/>
      <c r="J200" s="46"/>
      <c r="K200" s="43"/>
      <c r="L200" s="43"/>
      <c r="M200" s="43"/>
      <c r="N200" s="43"/>
      <c r="O200" s="43">
        <f>F200</f>
        <v>0</v>
      </c>
      <c r="P200" s="43"/>
      <c r="Q200" s="43"/>
      <c r="R200" s="43"/>
      <c r="S200" s="43"/>
      <c r="T200" s="43"/>
      <c r="U200" s="43"/>
      <c r="V200" s="43"/>
      <c r="W200" s="43"/>
      <c r="X200" s="43">
        <f t="shared" si="20"/>
        <v>0</v>
      </c>
      <c r="Y200" s="43"/>
      <c r="Z200" s="43"/>
      <c r="AA200" s="43"/>
      <c r="AB200" s="43"/>
      <c r="AC200" s="43"/>
      <c r="AD200" s="43">
        <f>F200</f>
        <v>0</v>
      </c>
      <c r="AE200" s="43"/>
      <c r="AF200" s="43"/>
      <c r="AG200" s="43"/>
      <c r="AH200" s="43"/>
      <c r="AI200" s="43"/>
      <c r="AJ200" s="46"/>
      <c r="AK200" s="43"/>
      <c r="AL200" s="43"/>
      <c r="AM200" s="43"/>
      <c r="AN200" s="43"/>
      <c r="AO200" s="43">
        <f t="shared" si="15"/>
        <v>0</v>
      </c>
      <c r="AP200" s="43">
        <f t="shared" si="16"/>
        <v>0</v>
      </c>
      <c r="AQ200" s="43">
        <f t="shared" si="17"/>
        <v>0</v>
      </c>
      <c r="AR200" s="46">
        <f t="shared" si="18"/>
        <v>0</v>
      </c>
      <c r="AS200" s="43"/>
      <c r="AT200" s="43"/>
      <c r="AU200" s="43"/>
      <c r="AV200" s="43"/>
      <c r="AW200" s="43"/>
      <c r="AX200" s="43"/>
      <c r="AY200" s="43"/>
    </row>
    <row r="201" spans="1:51">
      <c r="A201" s="17"/>
      <c r="B201" s="18" t="s">
        <v>694</v>
      </c>
      <c r="C201" s="18" t="s">
        <v>695</v>
      </c>
      <c r="D201" s="80" t="s">
        <v>696</v>
      </c>
      <c r="E201" s="140"/>
      <c r="F201" s="46">
        <f t="shared" si="10"/>
        <v>0</v>
      </c>
      <c r="G201" s="40">
        <f>IF(_xlfn.XLOOKUP(B201,'POP Limieten'!$B$2:$B$14,'POP Limieten'!$C$2:$C$14,"")="","",IF(E201&gt;_xlfn.XLOOKUP(B201,'POP Limieten'!$B$2:$B$14,'POP Limieten'!$C$2:$C$14,""),1,0))</f>
        <v>0</v>
      </c>
      <c r="H201" s="46"/>
      <c r="I201" s="46"/>
      <c r="J201" s="46"/>
      <c r="K201" s="43"/>
      <c r="L201" s="43"/>
      <c r="M201" s="43"/>
      <c r="N201" s="43"/>
      <c r="O201" s="43">
        <f>F201</f>
        <v>0</v>
      </c>
      <c r="P201" s="43"/>
      <c r="Q201" s="43"/>
      <c r="R201" s="43"/>
      <c r="S201" s="43"/>
      <c r="T201" s="43"/>
      <c r="U201" s="43"/>
      <c r="V201" s="43"/>
      <c r="W201" s="43"/>
      <c r="X201" s="43">
        <f t="shared" si="20"/>
        <v>0</v>
      </c>
      <c r="Y201" s="43"/>
      <c r="Z201" s="43"/>
      <c r="AA201" s="43"/>
      <c r="AB201" s="43"/>
      <c r="AC201" s="43"/>
      <c r="AD201" s="43">
        <f>F201</f>
        <v>0</v>
      </c>
      <c r="AE201" s="43"/>
      <c r="AF201" s="43"/>
      <c r="AG201" s="43"/>
      <c r="AH201" s="43"/>
      <c r="AI201" s="43"/>
      <c r="AJ201" s="46"/>
      <c r="AK201" s="43"/>
      <c r="AL201" s="43"/>
      <c r="AM201" s="43"/>
      <c r="AN201" s="43"/>
      <c r="AO201" s="43">
        <f t="shared" si="15"/>
        <v>0</v>
      </c>
      <c r="AP201" s="43">
        <f t="shared" si="16"/>
        <v>0</v>
      </c>
      <c r="AQ201" s="43">
        <f t="shared" si="17"/>
        <v>0</v>
      </c>
      <c r="AR201" s="46">
        <f t="shared" si="18"/>
        <v>0</v>
      </c>
      <c r="AS201" s="43"/>
      <c r="AT201" s="43"/>
      <c r="AU201" s="43"/>
      <c r="AV201" s="43"/>
      <c r="AW201" s="43"/>
      <c r="AX201" s="43"/>
      <c r="AY201" s="43"/>
    </row>
    <row r="202" spans="1:51">
      <c r="A202" s="17"/>
      <c r="B202" s="18" t="s">
        <v>697</v>
      </c>
      <c r="C202" s="18" t="s">
        <v>698</v>
      </c>
      <c r="D202" s="80" t="s">
        <v>699</v>
      </c>
      <c r="E202" s="140"/>
      <c r="F202" s="46">
        <f t="shared" si="10"/>
        <v>0</v>
      </c>
      <c r="G202" s="40">
        <f>IF(_xlfn.XLOOKUP(B202,'POP Limieten'!$B$2:$B$14,'POP Limieten'!$C$2:$C$14,"")="","",IF(E202&gt;_xlfn.XLOOKUP(B202,'POP Limieten'!$B$2:$B$14,'POP Limieten'!$C$2:$C$14,""),1,0))</f>
        <v>0</v>
      </c>
      <c r="H202" s="46"/>
      <c r="I202" s="46"/>
      <c r="J202" s="46"/>
      <c r="K202" s="43"/>
      <c r="L202" s="43"/>
      <c r="M202" s="43"/>
      <c r="N202" s="43"/>
      <c r="O202" s="43"/>
      <c r="P202" s="43">
        <f>F202</f>
        <v>0</v>
      </c>
      <c r="Q202" s="43"/>
      <c r="R202" s="43"/>
      <c r="S202" s="43"/>
      <c r="T202" s="43"/>
      <c r="U202" s="43"/>
      <c r="V202" s="43"/>
      <c r="W202" s="43"/>
      <c r="X202" s="43">
        <f t="shared" si="20"/>
        <v>0</v>
      </c>
      <c r="Y202" s="43"/>
      <c r="Z202" s="43"/>
      <c r="AA202" s="43"/>
      <c r="AB202" s="43"/>
      <c r="AC202" s="43"/>
      <c r="AD202" s="43">
        <f>F202</f>
        <v>0</v>
      </c>
      <c r="AE202" s="43"/>
      <c r="AF202" s="43"/>
      <c r="AG202" s="43"/>
      <c r="AH202" s="43"/>
      <c r="AI202" s="43"/>
      <c r="AJ202" s="46"/>
      <c r="AK202" s="43"/>
      <c r="AL202" s="43"/>
      <c r="AM202" s="43"/>
      <c r="AN202" s="43"/>
      <c r="AO202" s="43">
        <f t="shared" si="15"/>
        <v>0</v>
      </c>
      <c r="AP202" s="43">
        <f t="shared" si="16"/>
        <v>0</v>
      </c>
      <c r="AQ202" s="43">
        <f t="shared" si="17"/>
        <v>0</v>
      </c>
      <c r="AR202" s="46">
        <f t="shared" si="18"/>
        <v>0</v>
      </c>
      <c r="AS202" s="43"/>
      <c r="AT202" s="43"/>
      <c r="AU202" s="43"/>
      <c r="AV202" s="43"/>
      <c r="AW202" s="43"/>
      <c r="AX202" s="43"/>
      <c r="AY202" s="43"/>
    </row>
    <row r="203" spans="1:51">
      <c r="A203" s="17"/>
      <c r="B203" s="18" t="s">
        <v>700</v>
      </c>
      <c r="C203" s="18" t="s">
        <v>701</v>
      </c>
      <c r="D203" s="80" t="s">
        <v>702</v>
      </c>
      <c r="E203" s="140"/>
      <c r="F203" s="46">
        <f t="shared" si="10"/>
        <v>0</v>
      </c>
      <c r="G203" s="40" t="str">
        <f>IF(_xlfn.XLOOKUP(B203,'POP Limieten'!$B$2:$B$14,'POP Limieten'!$C$2:$C$14,"")="","",IF(E203&gt;_xlfn.XLOOKUP(B203,'POP Limieten'!$B$2:$B$14,'POP Limieten'!$C$2:$C$14,""),1,0))</f>
        <v/>
      </c>
      <c r="H203" s="46"/>
      <c r="I203" s="46"/>
      <c r="J203" s="46"/>
      <c r="K203" s="43"/>
      <c r="L203" s="43"/>
      <c r="M203" s="43"/>
      <c r="N203" s="43"/>
      <c r="O203" s="43"/>
      <c r="P203" s="43">
        <f>F203</f>
        <v>0</v>
      </c>
      <c r="Q203" s="43"/>
      <c r="R203" s="43"/>
      <c r="S203" s="43"/>
      <c r="T203" s="43"/>
      <c r="U203" s="43"/>
      <c r="V203" s="43"/>
      <c r="W203" s="43"/>
      <c r="X203" s="43">
        <f t="shared" si="20"/>
        <v>0</v>
      </c>
      <c r="Y203" s="43"/>
      <c r="Z203" s="43"/>
      <c r="AA203" s="43"/>
      <c r="AB203" s="43"/>
      <c r="AC203" s="43"/>
      <c r="AD203" s="43">
        <f>F203</f>
        <v>0</v>
      </c>
      <c r="AE203" s="43"/>
      <c r="AF203" s="43"/>
      <c r="AG203" s="43"/>
      <c r="AH203" s="43"/>
      <c r="AI203" s="43"/>
      <c r="AJ203" s="46"/>
      <c r="AK203" s="43"/>
      <c r="AL203" s="43"/>
      <c r="AM203" s="43"/>
      <c r="AN203" s="43"/>
      <c r="AO203" s="43">
        <f t="shared" si="15"/>
        <v>0</v>
      </c>
      <c r="AP203" s="43">
        <f t="shared" si="16"/>
        <v>0</v>
      </c>
      <c r="AQ203" s="43">
        <f t="shared" si="17"/>
        <v>0</v>
      </c>
      <c r="AR203" s="46">
        <f t="shared" si="18"/>
        <v>0</v>
      </c>
      <c r="AS203" s="43"/>
      <c r="AT203" s="43"/>
      <c r="AU203" s="43"/>
      <c r="AV203" s="43"/>
      <c r="AW203" s="43"/>
      <c r="AX203" s="43"/>
      <c r="AY203" s="43"/>
    </row>
    <row r="204" spans="1:51">
      <c r="A204" s="17"/>
      <c r="B204" s="18" t="s">
        <v>703</v>
      </c>
      <c r="C204" s="18" t="s">
        <v>704</v>
      </c>
      <c r="D204" s="51" t="s">
        <v>705</v>
      </c>
      <c r="E204" s="140"/>
      <c r="F204" s="46">
        <f t="shared" si="10"/>
        <v>0</v>
      </c>
      <c r="G204" s="40">
        <f>IF(_xlfn.XLOOKUP(B204,'POP Limieten'!$B$2:$B$14,'POP Limieten'!$C$2:$C$14,"")="","",IF(E204&gt;_xlfn.XLOOKUP(B204,'POP Limieten'!$B$2:$B$14,'POP Limieten'!$C$2:$C$14,""),1,0))</f>
        <v>0</v>
      </c>
      <c r="H204" s="46"/>
      <c r="I204" s="46"/>
      <c r="J204" s="46"/>
      <c r="K204" s="43"/>
      <c r="L204" s="43"/>
      <c r="M204" s="43"/>
      <c r="N204" s="43">
        <f>IF(F204&gt;$N$6,F204,0)</f>
        <v>0</v>
      </c>
      <c r="O204" s="43"/>
      <c r="P204" s="43"/>
      <c r="Q204" s="43">
        <f>F204</f>
        <v>0</v>
      </c>
      <c r="R204" s="43"/>
      <c r="S204" s="43"/>
      <c r="T204" s="43"/>
      <c r="U204" s="43"/>
      <c r="V204" s="43"/>
      <c r="W204" s="43"/>
      <c r="X204" s="43"/>
      <c r="Y204" s="43">
        <f>IF(F204&gt;$Y$6,F204,0)</f>
        <v>0</v>
      </c>
      <c r="Z204" s="43">
        <f>IF(F204&gt;$Z$6,F204,0)</f>
        <v>0</v>
      </c>
      <c r="AA204" s="43">
        <f>IF(F204&gt;$AA$6,F204,0)</f>
        <v>0</v>
      </c>
      <c r="AB204" s="43"/>
      <c r="AC204" s="43"/>
      <c r="AD204" s="43"/>
      <c r="AE204" s="43"/>
      <c r="AF204" s="43"/>
      <c r="AG204" s="43"/>
      <c r="AH204" s="43"/>
      <c r="AI204" s="43"/>
      <c r="AJ204" s="46"/>
      <c r="AK204" s="43"/>
      <c r="AL204" s="43"/>
      <c r="AM204" s="43"/>
      <c r="AN204" s="43"/>
      <c r="AO204" s="43">
        <f t="shared" si="15"/>
        <v>0</v>
      </c>
      <c r="AP204" s="43">
        <f t="shared" si="16"/>
        <v>0</v>
      </c>
      <c r="AQ204" s="43">
        <f t="shared" si="17"/>
        <v>0</v>
      </c>
      <c r="AR204" s="46">
        <f t="shared" si="18"/>
        <v>0</v>
      </c>
      <c r="AS204" s="43"/>
      <c r="AT204" s="43"/>
      <c r="AU204" s="43"/>
      <c r="AV204" s="43"/>
      <c r="AW204" s="43"/>
      <c r="AX204" s="43"/>
      <c r="AY204" s="43"/>
    </row>
    <row r="205" spans="1:51">
      <c r="A205" s="17"/>
      <c r="B205" s="18" t="s">
        <v>706</v>
      </c>
      <c r="C205" s="18" t="s">
        <v>707</v>
      </c>
      <c r="D205" s="51" t="s">
        <v>708</v>
      </c>
      <c r="E205" s="140"/>
      <c r="F205" s="46">
        <f t="shared" si="10"/>
        <v>0</v>
      </c>
      <c r="G205" s="40">
        <f>IF(_xlfn.XLOOKUP(B205,'POP Limieten'!$B$2:$B$14,'POP Limieten'!$C$2:$C$14,"")="","",IF(E205&gt;_xlfn.XLOOKUP(B205,'POP Limieten'!$B$2:$B$14,'POP Limieten'!$C$2:$C$14,""),1,0))</f>
        <v>0</v>
      </c>
      <c r="H205" s="46"/>
      <c r="I205" s="46"/>
      <c r="J205" s="46"/>
      <c r="K205" s="43"/>
      <c r="L205" s="43"/>
      <c r="M205" s="43"/>
      <c r="N205" s="43"/>
      <c r="O205" s="43"/>
      <c r="P205" s="43"/>
      <c r="Q205" s="43"/>
      <c r="R205" s="43"/>
      <c r="S205" s="43"/>
      <c r="T205" s="43"/>
      <c r="U205" s="43"/>
      <c r="V205" s="43"/>
      <c r="W205" s="43"/>
      <c r="X205" s="43"/>
      <c r="Y205" s="43"/>
      <c r="Z205" s="43"/>
      <c r="AA205" s="43">
        <f>IF(F205&gt;$AA$6,F205,0)</f>
        <v>0</v>
      </c>
      <c r="AB205" s="43"/>
      <c r="AC205" s="43"/>
      <c r="AD205" s="43">
        <f>F205</f>
        <v>0</v>
      </c>
      <c r="AE205" s="43"/>
      <c r="AF205" s="43"/>
      <c r="AG205" s="43"/>
      <c r="AH205" s="43"/>
      <c r="AI205" s="43"/>
      <c r="AJ205" s="46"/>
      <c r="AK205" s="43"/>
      <c r="AL205" s="43"/>
      <c r="AM205" s="43"/>
      <c r="AN205" s="43"/>
      <c r="AO205" s="43">
        <f t="shared" si="15"/>
        <v>0</v>
      </c>
      <c r="AP205" s="43"/>
      <c r="AQ205" s="43"/>
      <c r="AR205" s="46"/>
      <c r="AS205" s="43"/>
      <c r="AT205" s="43"/>
      <c r="AU205" s="43"/>
      <c r="AV205" s="43"/>
      <c r="AW205" s="43"/>
      <c r="AX205" s="43"/>
      <c r="AY205" s="43"/>
    </row>
    <row r="206" spans="1:51">
      <c r="A206" s="17"/>
      <c r="B206" s="18" t="s">
        <v>709</v>
      </c>
      <c r="C206" s="18" t="s">
        <v>710</v>
      </c>
      <c r="D206" s="80" t="s">
        <v>711</v>
      </c>
      <c r="E206" s="140"/>
      <c r="F206" s="46">
        <f t="shared" si="10"/>
        <v>0</v>
      </c>
      <c r="G206" s="40" t="str">
        <f>IF(_xlfn.XLOOKUP(B206,'POP Limieten'!$B$2:$B$14,'POP Limieten'!$C$2:$C$14,"")="","",IF(E206&gt;_xlfn.XLOOKUP(B206,'POP Limieten'!$B$2:$B$14,'POP Limieten'!$C$2:$C$14,""),1,0))</f>
        <v/>
      </c>
      <c r="H206" s="46"/>
      <c r="I206" s="46"/>
      <c r="J206" s="46"/>
      <c r="K206" s="43"/>
      <c r="L206" s="43"/>
      <c r="M206" s="43"/>
      <c r="N206" s="43"/>
      <c r="O206" s="43"/>
      <c r="P206" s="43"/>
      <c r="Q206" s="43"/>
      <c r="R206" s="43"/>
      <c r="S206" s="43"/>
      <c r="T206" s="43">
        <f>IF(F206&gt;$T$6,F206,0)</f>
        <v>0</v>
      </c>
      <c r="U206" s="43">
        <f>IF(F206&gt;$U$6,F206,0)</f>
        <v>0</v>
      </c>
      <c r="V206" s="43"/>
      <c r="W206" s="43"/>
      <c r="X206" s="43"/>
      <c r="Y206" s="43"/>
      <c r="Z206" s="43"/>
      <c r="AA206" s="43"/>
      <c r="AB206" s="43">
        <f>IF(F206&gt;$AB$6,F206,0)</f>
        <v>0</v>
      </c>
      <c r="AC206" s="43"/>
      <c r="AD206" s="43"/>
      <c r="AE206" s="43"/>
      <c r="AF206" s="43"/>
      <c r="AG206" s="43"/>
      <c r="AH206" s="43"/>
      <c r="AI206" s="43"/>
      <c r="AJ206" s="46"/>
      <c r="AK206" s="43"/>
      <c r="AL206" s="43"/>
      <c r="AM206" s="43"/>
      <c r="AN206" s="43"/>
      <c r="AO206" s="43">
        <f t="shared" si="15"/>
        <v>0</v>
      </c>
      <c r="AP206" s="43">
        <f t="shared" si="16"/>
        <v>0</v>
      </c>
      <c r="AQ206" s="43">
        <f t="shared" si="17"/>
        <v>0</v>
      </c>
      <c r="AR206" s="46">
        <f>IF(F206&gt;$AR$6,F206,0)</f>
        <v>0</v>
      </c>
      <c r="AS206" s="43"/>
      <c r="AT206" s="43"/>
      <c r="AU206" s="43"/>
      <c r="AV206" s="43"/>
      <c r="AW206" s="43"/>
      <c r="AX206" s="43"/>
      <c r="AY206" s="43"/>
    </row>
    <row r="207" spans="1:51">
      <c r="A207" s="17"/>
      <c r="B207" s="18" t="s">
        <v>712</v>
      </c>
      <c r="C207" s="18" t="s">
        <v>713</v>
      </c>
      <c r="D207" s="51" t="s">
        <v>714</v>
      </c>
      <c r="E207" s="140"/>
      <c r="F207" s="46">
        <f t="shared" ref="F207:F247" si="21">E207/10000</f>
        <v>0</v>
      </c>
      <c r="G207" s="40" t="str">
        <f>IF(_xlfn.XLOOKUP(B207,'POP Limieten'!$B$2:$B$14,'POP Limieten'!$C$2:$C$14,"")="","",IF(E207&gt;_xlfn.XLOOKUP(B207,'POP Limieten'!$B$2:$B$14,'POP Limieten'!$C$2:$C$14,""),1,0))</f>
        <v/>
      </c>
      <c r="H207" s="46"/>
      <c r="I207" s="46"/>
      <c r="J207" s="46"/>
      <c r="K207" s="43"/>
      <c r="L207" s="43"/>
      <c r="M207" s="43"/>
      <c r="N207" s="43"/>
      <c r="O207" s="43"/>
      <c r="P207" s="43"/>
      <c r="Q207" s="43"/>
      <c r="R207" s="43"/>
      <c r="S207" s="43"/>
      <c r="T207" s="43">
        <f>IF(F207&gt;$T$6,F207,0)</f>
        <v>0</v>
      </c>
      <c r="U207" s="43">
        <f>IF(F207&gt;$U$6,F207,0)</f>
        <v>0</v>
      </c>
      <c r="V207" s="43">
        <f>IF(F207&gt;$V$6,F207,0)</f>
        <v>0</v>
      </c>
      <c r="W207" s="43"/>
      <c r="X207" s="43"/>
      <c r="Y207" s="43"/>
      <c r="Z207" s="43"/>
      <c r="AA207" s="43"/>
      <c r="AB207" s="43"/>
      <c r="AC207" s="43"/>
      <c r="AD207" s="43"/>
      <c r="AE207" s="43"/>
      <c r="AF207" s="43"/>
      <c r="AG207" s="43"/>
      <c r="AH207" s="43"/>
      <c r="AI207" s="43"/>
      <c r="AJ207" s="46"/>
      <c r="AK207" s="43"/>
      <c r="AL207" s="43"/>
      <c r="AM207" s="43"/>
      <c r="AN207" s="43"/>
      <c r="AO207" s="43">
        <f t="shared" si="15"/>
        <v>0</v>
      </c>
      <c r="AP207" s="43">
        <f t="shared" si="16"/>
        <v>0</v>
      </c>
      <c r="AQ207" s="43">
        <f t="shared" si="17"/>
        <v>0</v>
      </c>
      <c r="AR207" s="46">
        <f>IF(F207&gt;$AR$6,F207,0)</f>
        <v>0</v>
      </c>
      <c r="AS207" s="43"/>
      <c r="AT207" s="43"/>
      <c r="AU207" s="43"/>
      <c r="AV207" s="43"/>
      <c r="AW207" s="43"/>
      <c r="AX207" s="43"/>
      <c r="AY207" s="43"/>
    </row>
    <row r="208" spans="1:51">
      <c r="A208" s="17"/>
      <c r="B208" s="18" t="s">
        <v>715</v>
      </c>
      <c r="C208" s="18" t="s">
        <v>716</v>
      </c>
      <c r="D208" s="80" t="s">
        <v>717</v>
      </c>
      <c r="E208" s="140"/>
      <c r="F208" s="46">
        <f t="shared" si="21"/>
        <v>0</v>
      </c>
      <c r="G208" s="40" t="str">
        <f>IF(_xlfn.XLOOKUP(B208,'POP Limieten'!$B$2:$B$14,'POP Limieten'!$C$2:$C$14,"")="","",IF(E208&gt;_xlfn.XLOOKUP(B208,'POP Limieten'!$B$2:$B$14,'POP Limieten'!$C$2:$C$14,""),1,0))</f>
        <v/>
      </c>
      <c r="H208" s="46"/>
      <c r="I208" s="46"/>
      <c r="J208" s="46"/>
      <c r="K208" s="43"/>
      <c r="L208" s="43"/>
      <c r="M208" s="43"/>
      <c r="N208" s="43">
        <f>IF(F208&gt;$N$6,F208,0)</f>
        <v>0</v>
      </c>
      <c r="O208" s="43"/>
      <c r="P208" s="43"/>
      <c r="Q208" s="43"/>
      <c r="R208" s="43"/>
      <c r="S208" s="43"/>
      <c r="T208" s="43"/>
      <c r="U208" s="43"/>
      <c r="V208" s="43"/>
      <c r="W208" s="43"/>
      <c r="X208" s="43"/>
      <c r="Y208" s="43"/>
      <c r="Z208" s="43"/>
      <c r="AA208" s="43">
        <f>IF(F208&gt;$AA$6,F208,0)</f>
        <v>0</v>
      </c>
      <c r="AB208" s="43">
        <f>IF(F208&gt;$AB$6,F208,0)</f>
        <v>0</v>
      </c>
      <c r="AC208" s="43"/>
      <c r="AD208" s="43"/>
      <c r="AE208" s="43"/>
      <c r="AF208" s="43"/>
      <c r="AG208" s="43"/>
      <c r="AH208" s="43"/>
      <c r="AI208" s="43"/>
      <c r="AJ208" s="46"/>
      <c r="AK208" s="43"/>
      <c r="AL208" s="43"/>
      <c r="AM208" s="43">
        <f>F208</f>
        <v>0</v>
      </c>
      <c r="AN208" s="43"/>
      <c r="AO208" s="43">
        <f t="shared" si="15"/>
        <v>0</v>
      </c>
      <c r="AP208" s="43">
        <f t="shared" si="16"/>
        <v>0</v>
      </c>
      <c r="AQ208" s="43">
        <f t="shared" si="17"/>
        <v>0</v>
      </c>
      <c r="AR208" s="46">
        <f>IF(F208&gt;$AR$6,F208,0)</f>
        <v>0</v>
      </c>
      <c r="AS208" s="43"/>
      <c r="AT208" s="43"/>
      <c r="AU208" s="43"/>
      <c r="AV208" s="43"/>
      <c r="AW208" s="43"/>
      <c r="AX208" s="43"/>
      <c r="AY208" s="43"/>
    </row>
    <row r="209" spans="1:51">
      <c r="A209" s="17" t="s">
        <v>718</v>
      </c>
      <c r="B209" s="18" t="s">
        <v>719</v>
      </c>
      <c r="C209" s="18" t="s">
        <v>720</v>
      </c>
      <c r="D209" s="80">
        <v>350</v>
      </c>
      <c r="E209" s="140"/>
      <c r="F209" s="46">
        <f t="shared" si="21"/>
        <v>0</v>
      </c>
      <c r="G209" s="40" t="str">
        <f>IF(_xlfn.XLOOKUP(B209,'POP Limieten'!$B$2:$B$14,'POP Limieten'!$C$2:$C$14,"")="","",IF(E209&gt;_xlfn.XLOOKUP(B209,'POP Limieten'!$B$2:$B$14,'POP Limieten'!$C$2:$C$14,""),1,0))</f>
        <v/>
      </c>
      <c r="H209" s="46"/>
      <c r="I209" s="46"/>
      <c r="J209" s="46"/>
      <c r="K209" s="43"/>
      <c r="L209" s="43"/>
      <c r="M209" s="43"/>
      <c r="N209" s="43"/>
      <c r="O209" s="43"/>
      <c r="P209" s="43"/>
      <c r="Q209" s="43"/>
      <c r="R209" s="43"/>
      <c r="S209" s="43"/>
      <c r="T209" s="43"/>
      <c r="U209" s="43"/>
      <c r="V209" s="43"/>
      <c r="W209" s="43"/>
      <c r="X209" s="43"/>
      <c r="Y209" s="43"/>
      <c r="Z209" s="43"/>
      <c r="AA209" s="43"/>
      <c r="AB209" s="43"/>
      <c r="AC209" s="43">
        <f>F209</f>
        <v>0</v>
      </c>
      <c r="AD209" s="43"/>
      <c r="AE209" s="43"/>
      <c r="AF209" s="43"/>
      <c r="AG209" s="43"/>
      <c r="AH209" s="43"/>
      <c r="AI209" s="43"/>
      <c r="AJ209" s="46"/>
      <c r="AK209" s="43"/>
      <c r="AL209" s="43"/>
      <c r="AM209" s="43"/>
      <c r="AN209" s="43"/>
      <c r="AO209" s="43"/>
      <c r="AP209" s="43"/>
      <c r="AQ209" s="43"/>
      <c r="AR209" s="46"/>
      <c r="AS209" s="43"/>
      <c r="AT209" s="43"/>
      <c r="AU209" s="43"/>
      <c r="AV209" s="43"/>
      <c r="AW209" s="43"/>
      <c r="AX209" s="43"/>
      <c r="AY209" s="43"/>
    </row>
    <row r="210" spans="1:51">
      <c r="A210" s="17"/>
      <c r="B210" s="18" t="s">
        <v>721</v>
      </c>
      <c r="C210" s="18" t="s">
        <v>722</v>
      </c>
      <c r="D210" s="80" t="s">
        <v>723</v>
      </c>
      <c r="E210" s="140"/>
      <c r="F210" s="46">
        <f t="shared" si="21"/>
        <v>0</v>
      </c>
      <c r="G210" s="40" t="str">
        <f>IF(_xlfn.XLOOKUP(B210,'POP Limieten'!$B$2:$B$14,'POP Limieten'!$C$2:$C$14,"")="","",IF(E210&gt;_xlfn.XLOOKUP(B210,'POP Limieten'!$B$2:$B$14,'POP Limieten'!$C$2:$C$14,""),1,0))</f>
        <v/>
      </c>
      <c r="H210" s="46"/>
      <c r="I210" s="46"/>
      <c r="J210" s="46"/>
      <c r="K210" s="43"/>
      <c r="L210" s="43"/>
      <c r="M210" s="43"/>
      <c r="N210" s="43"/>
      <c r="O210" s="43"/>
      <c r="P210" s="43"/>
      <c r="Q210" s="43"/>
      <c r="R210" s="43"/>
      <c r="S210" s="43"/>
      <c r="T210" s="43"/>
      <c r="U210" s="43"/>
      <c r="V210" s="43"/>
      <c r="W210" s="43"/>
      <c r="X210" s="43"/>
      <c r="Y210" s="43"/>
      <c r="Z210" s="43">
        <f>IF(F210&gt;$Z$6,F210,0)</f>
        <v>0</v>
      </c>
      <c r="AA210" s="43">
        <f>IF(F210&gt;$AA$6,F210,0)</f>
        <v>0</v>
      </c>
      <c r="AB210" s="43"/>
      <c r="AC210" s="43"/>
      <c r="AD210" s="43"/>
      <c r="AE210" s="43"/>
      <c r="AF210" s="43"/>
      <c r="AG210" s="43"/>
      <c r="AH210" s="43"/>
      <c r="AI210" s="43"/>
      <c r="AJ210" s="46"/>
      <c r="AK210" s="43"/>
      <c r="AL210" s="43"/>
      <c r="AM210" s="43">
        <f>F210</f>
        <v>0</v>
      </c>
      <c r="AN210" s="43"/>
      <c r="AO210" s="43">
        <f>IF(F210&gt;$AO$6,F210,0)</f>
        <v>0</v>
      </c>
      <c r="AP210" s="43">
        <f>F210</f>
        <v>0</v>
      </c>
      <c r="AQ210" s="43">
        <f>F210</f>
        <v>0</v>
      </c>
      <c r="AR210" s="46">
        <f>IF(F210&gt;$AR$6,F210,0)</f>
        <v>0</v>
      </c>
      <c r="AS210" s="43"/>
      <c r="AT210" s="43"/>
      <c r="AU210" s="43"/>
      <c r="AV210" s="43"/>
      <c r="AW210" s="43"/>
      <c r="AX210" s="43"/>
      <c r="AY210" s="43"/>
    </row>
    <row r="211" spans="1:51">
      <c r="A211" s="17"/>
      <c r="B211" s="18" t="s">
        <v>724</v>
      </c>
      <c r="C211" s="18" t="s">
        <v>725</v>
      </c>
      <c r="D211" s="80" t="s">
        <v>726</v>
      </c>
      <c r="E211" s="140"/>
      <c r="F211" s="46">
        <f t="shared" si="21"/>
        <v>0</v>
      </c>
      <c r="G211" s="40" t="str">
        <f>IF(_xlfn.XLOOKUP(B211,'POP Limieten'!$B$2:$B$14,'POP Limieten'!$C$2:$C$14,"")="","",IF(E211&gt;_xlfn.XLOOKUP(B211,'POP Limieten'!$B$2:$B$14,'POP Limieten'!$C$2:$C$14,""),1,0))</f>
        <v/>
      </c>
      <c r="H211" s="46"/>
      <c r="I211" s="46"/>
      <c r="J211" s="46"/>
      <c r="K211" s="43"/>
      <c r="L211" s="43"/>
      <c r="M211" s="43"/>
      <c r="N211" s="43"/>
      <c r="O211" s="43">
        <f>F211</f>
        <v>0</v>
      </c>
      <c r="P211" s="43"/>
      <c r="Q211" s="43"/>
      <c r="R211" s="43"/>
      <c r="S211" s="43"/>
      <c r="T211" s="43">
        <f>IF(F211&gt;$T$6,F211,0)</f>
        <v>0</v>
      </c>
      <c r="U211" s="43">
        <f>IF(F211&gt;$U$6,F211,0)</f>
        <v>0</v>
      </c>
      <c r="V211" s="43"/>
      <c r="W211" s="43"/>
      <c r="X211" s="43"/>
      <c r="Y211" s="43"/>
      <c r="Z211" s="43"/>
      <c r="AA211" s="43"/>
      <c r="AB211" s="43"/>
      <c r="AC211" s="43"/>
      <c r="AD211" s="43"/>
      <c r="AE211" s="43"/>
      <c r="AF211" s="43"/>
      <c r="AG211" s="43"/>
      <c r="AH211" s="43"/>
      <c r="AI211" s="43"/>
      <c r="AJ211" s="46"/>
      <c r="AK211" s="43"/>
      <c r="AL211" s="43"/>
      <c r="AM211" s="43"/>
      <c r="AN211" s="43"/>
      <c r="AO211" s="43">
        <f>IF(F211&gt;$AO$6,F211,0)</f>
        <v>0</v>
      </c>
      <c r="AP211" s="43">
        <f>F211</f>
        <v>0</v>
      </c>
      <c r="AQ211" s="43">
        <f>F211</f>
        <v>0</v>
      </c>
      <c r="AR211" s="46">
        <f>IF(F211&gt;$AR$6,F211,0)</f>
        <v>0</v>
      </c>
      <c r="AS211" s="43"/>
      <c r="AT211" s="43"/>
      <c r="AU211" s="43"/>
      <c r="AV211" s="43"/>
      <c r="AW211" s="43"/>
      <c r="AX211" s="43"/>
      <c r="AY211" s="43"/>
    </row>
    <row r="212" spans="1:51">
      <c r="A212" s="17"/>
      <c r="B212" s="18" t="s">
        <v>727</v>
      </c>
      <c r="C212" s="18" t="s">
        <v>728</v>
      </c>
      <c r="D212" s="80" t="s">
        <v>729</v>
      </c>
      <c r="E212" s="140"/>
      <c r="F212" s="46">
        <f t="shared" si="21"/>
        <v>0</v>
      </c>
      <c r="G212" s="40" t="str">
        <f>IF(_xlfn.XLOOKUP(B212,'POP Limieten'!$B$2:$B$14,'POP Limieten'!$C$2:$C$14,"")="","",IF(E212&gt;_xlfn.XLOOKUP(B212,'POP Limieten'!$B$2:$B$14,'POP Limieten'!$C$2:$C$14,""),1,0))</f>
        <v/>
      </c>
      <c r="H212" s="46"/>
      <c r="I212" s="46"/>
      <c r="J212" s="46"/>
      <c r="K212" s="43"/>
      <c r="L212" s="43"/>
      <c r="M212" s="43"/>
      <c r="N212" s="43"/>
      <c r="O212" s="43"/>
      <c r="P212" s="43"/>
      <c r="Q212" s="43"/>
      <c r="R212" s="43"/>
      <c r="S212" s="43"/>
      <c r="T212" s="43"/>
      <c r="U212" s="43"/>
      <c r="V212" s="43"/>
      <c r="W212" s="43">
        <f>IF(F212&gt;$W$6,F212,0)</f>
        <v>0</v>
      </c>
      <c r="X212" s="43">
        <f>IF(F212&gt;$X$6,F212,0)</f>
        <v>0</v>
      </c>
      <c r="Y212" s="43"/>
      <c r="Z212" s="43"/>
      <c r="AA212" s="43"/>
      <c r="AB212" s="43"/>
      <c r="AC212" s="43"/>
      <c r="AD212" s="43"/>
      <c r="AE212" s="43"/>
      <c r="AF212" s="43"/>
      <c r="AG212" s="43"/>
      <c r="AH212" s="43"/>
      <c r="AI212" s="43"/>
      <c r="AJ212" s="46"/>
      <c r="AK212" s="43"/>
      <c r="AL212" s="43"/>
      <c r="AM212" s="43"/>
      <c r="AN212" s="43"/>
      <c r="AO212" s="43">
        <f>IF(F212&gt;$AO$6,F212,0)</f>
        <v>0</v>
      </c>
      <c r="AP212" s="43">
        <f>F212</f>
        <v>0</v>
      </c>
      <c r="AQ212" s="43">
        <f>F212</f>
        <v>0</v>
      </c>
      <c r="AR212" s="46">
        <f>IF(F212&gt;$AR$6,F212,0)</f>
        <v>0</v>
      </c>
      <c r="AS212" s="43"/>
      <c r="AT212" s="43"/>
      <c r="AU212" s="43"/>
      <c r="AV212" s="43"/>
      <c r="AW212" s="43"/>
      <c r="AX212" s="43"/>
      <c r="AY212" s="43"/>
    </row>
    <row r="213" spans="1:51">
      <c r="A213" s="17"/>
      <c r="B213" s="18" t="s">
        <v>730</v>
      </c>
      <c r="C213" s="18" t="s">
        <v>731</v>
      </c>
      <c r="D213" s="80" t="s">
        <v>732</v>
      </c>
      <c r="E213" s="140"/>
      <c r="F213" s="46">
        <f t="shared" si="21"/>
        <v>0</v>
      </c>
      <c r="G213" s="40" t="str">
        <f>IF(_xlfn.XLOOKUP(B213,'POP Limieten'!$B$2:$B$14,'POP Limieten'!$C$2:$C$14,"")="","",IF(E213&gt;_xlfn.XLOOKUP(B213,'POP Limieten'!$B$2:$B$14,'POP Limieten'!$C$2:$C$14,""),1,0))</f>
        <v/>
      </c>
      <c r="H213" s="46"/>
      <c r="I213" s="46"/>
      <c r="J213" s="46"/>
      <c r="K213" s="43"/>
      <c r="L213" s="43"/>
      <c r="M213" s="43"/>
      <c r="N213" s="43"/>
      <c r="O213" s="43"/>
      <c r="P213" s="43"/>
      <c r="Q213" s="43"/>
      <c r="R213" s="43"/>
      <c r="S213" s="43"/>
      <c r="T213" s="43"/>
      <c r="U213" s="43"/>
      <c r="V213" s="43"/>
      <c r="W213" s="43"/>
      <c r="X213" s="43"/>
      <c r="Y213" s="43"/>
      <c r="Z213" s="43"/>
      <c r="AA213" s="43">
        <f>IF(F213&gt;$AA$6,F213,0)</f>
        <v>0</v>
      </c>
      <c r="AB213" s="43"/>
      <c r="AC213" s="43"/>
      <c r="AD213" s="43"/>
      <c r="AE213" s="43"/>
      <c r="AF213" s="43"/>
      <c r="AG213" s="43"/>
      <c r="AH213" s="43"/>
      <c r="AI213" s="43"/>
      <c r="AJ213" s="46"/>
      <c r="AK213" s="43"/>
      <c r="AL213" s="43"/>
      <c r="AM213" s="43"/>
      <c r="AN213" s="43"/>
      <c r="AO213" s="43"/>
      <c r="AP213" s="43"/>
      <c r="AQ213" s="43"/>
      <c r="AR213" s="46"/>
      <c r="AS213" s="43"/>
      <c r="AT213" s="43"/>
      <c r="AU213" s="43"/>
      <c r="AV213" s="43"/>
      <c r="AW213" s="43"/>
      <c r="AX213" s="43"/>
      <c r="AY213" s="43"/>
    </row>
    <row r="214" spans="1:51">
      <c r="A214" s="17"/>
      <c r="B214" s="18" t="s">
        <v>733</v>
      </c>
      <c r="C214" s="18" t="s">
        <v>734</v>
      </c>
      <c r="D214" s="80" t="s">
        <v>735</v>
      </c>
      <c r="E214" s="140"/>
      <c r="F214" s="46">
        <f t="shared" si="21"/>
        <v>0</v>
      </c>
      <c r="G214" s="40" t="str">
        <f>IF(_xlfn.XLOOKUP(B214,'POP Limieten'!$B$2:$B$14,'POP Limieten'!$C$2:$C$14,"")="","",IF(E214&gt;_xlfn.XLOOKUP(B214,'POP Limieten'!$B$2:$B$14,'POP Limieten'!$C$2:$C$14,""),1,0))</f>
        <v/>
      </c>
      <c r="H214" s="46"/>
      <c r="I214" s="46"/>
      <c r="J214" s="46"/>
      <c r="K214" s="43"/>
      <c r="L214" s="43"/>
      <c r="M214" s="43"/>
      <c r="N214" s="43"/>
      <c r="O214" s="43"/>
      <c r="P214" s="43"/>
      <c r="Q214" s="43"/>
      <c r="R214" s="43"/>
      <c r="S214" s="43"/>
      <c r="T214" s="43"/>
      <c r="U214" s="43"/>
      <c r="V214" s="43"/>
      <c r="W214" s="43"/>
      <c r="X214" s="43"/>
      <c r="Y214" s="43"/>
      <c r="Z214" s="43"/>
      <c r="AA214" s="43">
        <f>IF(F214&gt;$AA$6,F214,0)</f>
        <v>0</v>
      </c>
      <c r="AB214" s="43"/>
      <c r="AC214" s="43"/>
      <c r="AD214" s="43"/>
      <c r="AE214" s="43"/>
      <c r="AF214" s="43"/>
      <c r="AG214" s="43">
        <f>F214</f>
        <v>0</v>
      </c>
      <c r="AH214" s="43"/>
      <c r="AI214" s="43"/>
      <c r="AJ214" s="46"/>
      <c r="AK214" s="43"/>
      <c r="AL214" s="43"/>
      <c r="AM214" s="43">
        <f>F214</f>
        <v>0</v>
      </c>
      <c r="AN214" s="43"/>
      <c r="AO214" s="43">
        <f>IF(F214&gt;$AO$6,F214,0)</f>
        <v>0</v>
      </c>
      <c r="AP214" s="43">
        <f>F214</f>
        <v>0</v>
      </c>
      <c r="AQ214" s="43">
        <f>F214</f>
        <v>0</v>
      </c>
      <c r="AR214" s="46">
        <f>IF(F214&gt;$AR$6,F214,0)</f>
        <v>0</v>
      </c>
      <c r="AS214" s="43"/>
      <c r="AT214" s="43"/>
      <c r="AU214" s="43"/>
      <c r="AV214" s="43"/>
      <c r="AW214" s="43"/>
      <c r="AX214" s="43"/>
      <c r="AY214" s="43"/>
    </row>
    <row r="215" spans="1:51">
      <c r="A215" s="17"/>
      <c r="B215" s="18" t="s">
        <v>736</v>
      </c>
      <c r="C215" s="18" t="s">
        <v>737</v>
      </c>
      <c r="D215" s="80" t="s">
        <v>738</v>
      </c>
      <c r="E215" s="140"/>
      <c r="F215" s="46">
        <f t="shared" si="21"/>
        <v>0</v>
      </c>
      <c r="G215" s="40" t="str">
        <f>IF(_xlfn.XLOOKUP(B215,'POP Limieten'!$B$2:$B$14,'POP Limieten'!$C$2:$C$14,"")="","",IF(E215&gt;_xlfn.XLOOKUP(B215,'POP Limieten'!$B$2:$B$14,'POP Limieten'!$C$2:$C$14,""),1,0))</f>
        <v/>
      </c>
      <c r="H215" s="46"/>
      <c r="I215" s="46"/>
      <c r="J215" s="46"/>
      <c r="K215" s="43">
        <f>F215</f>
        <v>0</v>
      </c>
      <c r="L215" s="43"/>
      <c r="M215" s="43"/>
      <c r="N215" s="43"/>
      <c r="O215" s="43"/>
      <c r="P215" s="43"/>
      <c r="Q215" s="43"/>
      <c r="R215" s="43"/>
      <c r="S215" s="43"/>
      <c r="T215" s="43"/>
      <c r="U215" s="43"/>
      <c r="V215" s="43"/>
      <c r="W215" s="43"/>
      <c r="X215" s="43"/>
      <c r="Y215" s="43"/>
      <c r="Z215" s="43"/>
      <c r="AA215" s="43">
        <f>IF(F215&gt;$AA$6,F215,0)</f>
        <v>0</v>
      </c>
      <c r="AB215" s="43"/>
      <c r="AC215" s="43"/>
      <c r="AD215" s="43"/>
      <c r="AE215" s="43"/>
      <c r="AF215" s="43"/>
      <c r="AG215" s="43"/>
      <c r="AH215" s="43"/>
      <c r="AI215" s="43"/>
      <c r="AJ215" s="46"/>
      <c r="AK215" s="43"/>
      <c r="AL215" s="43"/>
      <c r="AM215" s="43"/>
      <c r="AN215" s="43"/>
      <c r="AO215" s="43">
        <f>N215</f>
        <v>0</v>
      </c>
      <c r="AP215" s="43">
        <f>F215</f>
        <v>0</v>
      </c>
      <c r="AQ215" s="43">
        <f>F215</f>
        <v>0</v>
      </c>
      <c r="AR215" s="46">
        <f>IF(F215&gt;$AR$6,F215,0)</f>
        <v>0</v>
      </c>
      <c r="AS215" s="43"/>
      <c r="AT215" s="43"/>
      <c r="AU215" s="43"/>
      <c r="AV215" s="43"/>
      <c r="AW215" s="43"/>
      <c r="AX215" s="43"/>
      <c r="AY215" s="43"/>
    </row>
    <row r="216" spans="1:51">
      <c r="A216" s="17"/>
      <c r="B216" s="18" t="s">
        <v>739</v>
      </c>
      <c r="C216" s="18" t="s">
        <v>740</v>
      </c>
      <c r="D216" s="51" t="s">
        <v>741</v>
      </c>
      <c r="E216" s="140"/>
      <c r="F216" s="46">
        <f t="shared" si="21"/>
        <v>0</v>
      </c>
      <c r="G216" s="40" t="str">
        <f>IF(_xlfn.XLOOKUP(B216,'POP Limieten'!$B$2:$B$14,'POP Limieten'!$C$2:$C$14,"")="","",IF(E216&gt;_xlfn.XLOOKUP(B216,'POP Limieten'!$B$2:$B$14,'POP Limieten'!$C$2:$C$14,""),1,0))</f>
        <v/>
      </c>
      <c r="H216" s="46"/>
      <c r="I216" s="46"/>
      <c r="J216" s="46"/>
      <c r="K216" s="43"/>
      <c r="L216" s="43"/>
      <c r="M216" s="43"/>
      <c r="N216" s="43">
        <f>IF(F216&gt;$N$6,F216,0)</f>
        <v>0</v>
      </c>
      <c r="O216" s="43"/>
      <c r="P216" s="43"/>
      <c r="Q216" s="43"/>
      <c r="R216" s="43"/>
      <c r="S216" s="43"/>
      <c r="T216" s="43"/>
      <c r="U216" s="43"/>
      <c r="V216" s="43"/>
      <c r="W216" s="43"/>
      <c r="X216" s="43"/>
      <c r="Y216" s="43"/>
      <c r="Z216" s="43"/>
      <c r="AA216" s="43"/>
      <c r="AB216" s="43"/>
      <c r="AC216" s="43"/>
      <c r="AD216" s="43"/>
      <c r="AE216" s="43"/>
      <c r="AF216" s="43"/>
      <c r="AG216" s="43"/>
      <c r="AH216" s="43"/>
      <c r="AI216" s="43"/>
      <c r="AJ216" s="46"/>
      <c r="AK216" s="43"/>
      <c r="AL216" s="43"/>
      <c r="AM216" s="43">
        <f>F216</f>
        <v>0</v>
      </c>
      <c r="AN216" s="43"/>
      <c r="AO216" s="43"/>
      <c r="AP216" s="43">
        <f>F216</f>
        <v>0</v>
      </c>
      <c r="AQ216" s="43">
        <f>F216</f>
        <v>0</v>
      </c>
      <c r="AR216" s="46"/>
      <c r="AS216" s="43">
        <f>IF(F216&gt;$AS$6,F216,0)</f>
        <v>0</v>
      </c>
      <c r="AT216" s="43"/>
      <c r="AU216" s="43"/>
      <c r="AV216" s="43"/>
      <c r="AW216" s="43"/>
      <c r="AX216" s="43"/>
      <c r="AY216" s="43"/>
    </row>
    <row r="217" spans="1:51">
      <c r="A217" s="17" t="s">
        <v>742</v>
      </c>
      <c r="B217" s="18" t="s">
        <v>743</v>
      </c>
      <c r="C217" s="18" t="s">
        <v>744</v>
      </c>
      <c r="D217" s="80" t="s">
        <v>745</v>
      </c>
      <c r="E217" s="140"/>
      <c r="F217" s="46">
        <f t="shared" si="21"/>
        <v>0</v>
      </c>
      <c r="G217" s="40" t="str">
        <f>IF(_xlfn.XLOOKUP(B217,'POP Limieten'!$B$2:$B$14,'POP Limieten'!$C$2:$C$14,"")="","",IF(E217&gt;_xlfn.XLOOKUP(B217,'POP Limieten'!$B$2:$B$14,'POP Limieten'!$C$2:$C$14,""),1,0))</f>
        <v/>
      </c>
      <c r="H217" s="46"/>
      <c r="I217" s="46"/>
      <c r="J217" s="46"/>
      <c r="K217" s="43"/>
      <c r="L217" s="43"/>
      <c r="M217" s="43"/>
      <c r="N217" s="43"/>
      <c r="O217" s="43">
        <f>F217</f>
        <v>0</v>
      </c>
      <c r="P217" s="43"/>
      <c r="Q217" s="43"/>
      <c r="R217" s="43"/>
      <c r="S217" s="43"/>
      <c r="T217" s="43"/>
      <c r="U217" s="43"/>
      <c r="V217" s="43"/>
      <c r="W217" s="43"/>
      <c r="X217" s="43"/>
      <c r="Y217" s="43"/>
      <c r="Z217" s="43">
        <f>IF(F217&gt;$Z$6,F217,0)</f>
        <v>0</v>
      </c>
      <c r="AA217" s="43">
        <f>IF(F217&gt;$AA$6,F217,0)</f>
        <v>0</v>
      </c>
      <c r="AB217" s="43"/>
      <c r="AC217" s="43"/>
      <c r="AD217" s="43">
        <f>F217</f>
        <v>0</v>
      </c>
      <c r="AE217" s="43"/>
      <c r="AF217" s="43"/>
      <c r="AG217" s="43">
        <f>F217</f>
        <v>0</v>
      </c>
      <c r="AH217" s="43"/>
      <c r="AI217" s="43"/>
      <c r="AJ217" s="46"/>
      <c r="AK217" s="43"/>
      <c r="AL217" s="43"/>
      <c r="AM217" s="43"/>
      <c r="AN217" s="43"/>
      <c r="AO217" s="43"/>
      <c r="AP217" s="43">
        <f>F217</f>
        <v>0</v>
      </c>
      <c r="AQ217" s="43">
        <f>F217</f>
        <v>0</v>
      </c>
      <c r="AR217" s="46"/>
      <c r="AS217" s="43">
        <f>IF(F217&gt;$AS$6,F217,0)</f>
        <v>0</v>
      </c>
      <c r="AT217" s="43"/>
      <c r="AU217" s="43"/>
      <c r="AV217" s="43"/>
      <c r="AW217" s="43"/>
      <c r="AX217" s="43"/>
      <c r="AY217" s="43"/>
    </row>
    <row r="218" spans="1:51">
      <c r="A218" s="17"/>
      <c r="B218" s="18" t="s">
        <v>746</v>
      </c>
      <c r="C218" s="18" t="s">
        <v>747</v>
      </c>
      <c r="D218" s="80" t="s">
        <v>748</v>
      </c>
      <c r="E218" s="140"/>
      <c r="F218" s="46">
        <f t="shared" si="21"/>
        <v>0</v>
      </c>
      <c r="G218" s="40" t="str">
        <f>IF(_xlfn.XLOOKUP(B218,'POP Limieten'!$B$2:$B$14,'POP Limieten'!$C$2:$C$14,"")="","",IF(E218&gt;_xlfn.XLOOKUP(B218,'POP Limieten'!$B$2:$B$14,'POP Limieten'!$C$2:$C$14,""),1,0))</f>
        <v/>
      </c>
      <c r="H218" s="46"/>
      <c r="I218" s="46"/>
      <c r="J218" s="46"/>
      <c r="K218" s="43"/>
      <c r="L218" s="43"/>
      <c r="M218" s="43">
        <f>IF(F218&gt;$M$6,F218,0)</f>
        <v>0</v>
      </c>
      <c r="N218" s="43"/>
      <c r="O218" s="43">
        <f>F218</f>
        <v>0</v>
      </c>
      <c r="P218" s="43"/>
      <c r="Q218" s="43"/>
      <c r="R218" s="43"/>
      <c r="S218" s="43"/>
      <c r="T218" s="43"/>
      <c r="U218" s="43"/>
      <c r="V218" s="43"/>
      <c r="W218" s="43"/>
      <c r="X218" s="43"/>
      <c r="Y218" s="43"/>
      <c r="Z218" s="43">
        <f>IF(F218&gt;$Z$6,F218,0)</f>
        <v>0</v>
      </c>
      <c r="AA218" s="43">
        <f>IF(F218&gt;$AA$6,F218,0)</f>
        <v>0</v>
      </c>
      <c r="AB218" s="43"/>
      <c r="AC218" s="43"/>
      <c r="AD218" s="43">
        <f>F218</f>
        <v>0</v>
      </c>
      <c r="AE218" s="43"/>
      <c r="AF218" s="43"/>
      <c r="AG218" s="43">
        <f>F218</f>
        <v>0</v>
      </c>
      <c r="AH218" s="43"/>
      <c r="AI218" s="43"/>
      <c r="AJ218" s="46"/>
      <c r="AK218" s="43"/>
      <c r="AL218" s="43"/>
      <c r="AM218" s="43"/>
      <c r="AN218" s="43"/>
      <c r="AO218" s="43"/>
      <c r="AP218" s="43"/>
      <c r="AQ218" s="43"/>
      <c r="AR218" s="46"/>
      <c r="AS218" s="43"/>
      <c r="AT218" s="43"/>
      <c r="AU218" s="43"/>
      <c r="AV218" s="43"/>
      <c r="AW218" s="43"/>
      <c r="AX218" s="43"/>
      <c r="AY218" s="43"/>
    </row>
    <row r="219" spans="1:51">
      <c r="A219" s="17"/>
      <c r="B219" s="18" t="s">
        <v>749</v>
      </c>
      <c r="C219" s="18" t="s">
        <v>750</v>
      </c>
      <c r="D219" s="51" t="s">
        <v>751</v>
      </c>
      <c r="E219" s="140"/>
      <c r="F219" s="46">
        <f t="shared" si="21"/>
        <v>0</v>
      </c>
      <c r="G219" s="40" t="str">
        <f>IF(_xlfn.XLOOKUP(B219,'POP Limieten'!$B$2:$B$14,'POP Limieten'!$C$2:$C$14,"")="","",IF(E219&gt;_xlfn.XLOOKUP(B219,'POP Limieten'!$B$2:$B$14,'POP Limieten'!$C$2:$C$14,""),1,0))</f>
        <v/>
      </c>
      <c r="H219" s="46"/>
      <c r="I219" s="46"/>
      <c r="J219" s="46"/>
      <c r="K219" s="43"/>
      <c r="L219" s="43">
        <f>IF(F219&gt;$L$6,F219,0)</f>
        <v>0</v>
      </c>
      <c r="M219" s="43">
        <f>IF(F219&gt;$M$6,F219,0)</f>
        <v>0</v>
      </c>
      <c r="N219" s="43"/>
      <c r="O219" s="43"/>
      <c r="P219" s="43"/>
      <c r="Q219" s="43"/>
      <c r="R219" s="43"/>
      <c r="S219" s="43"/>
      <c r="T219" s="43"/>
      <c r="U219" s="43"/>
      <c r="V219" s="43"/>
      <c r="W219" s="43"/>
      <c r="X219" s="43"/>
      <c r="Y219" s="43"/>
      <c r="Z219" s="43"/>
      <c r="AA219" s="43"/>
      <c r="AB219" s="43"/>
      <c r="AC219" s="43"/>
      <c r="AD219" s="43"/>
      <c r="AE219" s="43"/>
      <c r="AF219" s="43"/>
      <c r="AG219" s="43"/>
      <c r="AH219" s="43"/>
      <c r="AI219" s="43"/>
      <c r="AJ219" s="46"/>
      <c r="AK219" s="43"/>
      <c r="AL219" s="43"/>
      <c r="AM219" s="43"/>
      <c r="AN219" s="43"/>
      <c r="AO219" s="43"/>
      <c r="AP219" s="43"/>
      <c r="AQ219" s="43"/>
      <c r="AR219" s="46"/>
      <c r="AS219" s="43"/>
      <c r="AT219" s="43"/>
      <c r="AU219" s="43"/>
      <c r="AV219" s="43"/>
      <c r="AW219" s="43"/>
      <c r="AX219" s="43"/>
      <c r="AY219" s="43"/>
    </row>
    <row r="220" spans="1:51">
      <c r="A220" s="17"/>
      <c r="B220" s="18" t="s">
        <v>752</v>
      </c>
      <c r="C220" s="18" t="s">
        <v>753</v>
      </c>
      <c r="D220" s="51">
        <v>314</v>
      </c>
      <c r="E220" s="140"/>
      <c r="F220" s="46">
        <f t="shared" si="21"/>
        <v>0</v>
      </c>
      <c r="G220" s="40" t="str">
        <f>IF(_xlfn.XLOOKUP(B220,'POP Limieten'!$B$2:$B$14,'POP Limieten'!$C$2:$C$14,"")="","",IF(E220&gt;_xlfn.XLOOKUP(B220,'POP Limieten'!$B$2:$B$14,'POP Limieten'!$C$2:$C$14,""),1,0))</f>
        <v/>
      </c>
      <c r="H220" s="46"/>
      <c r="I220" s="46"/>
      <c r="J220" s="46"/>
      <c r="K220" s="43"/>
      <c r="L220" s="43">
        <f>IF(F220&gt;$L$6,F220,0)</f>
        <v>0</v>
      </c>
      <c r="M220" s="43"/>
      <c r="N220" s="43"/>
      <c r="O220" s="43"/>
      <c r="P220" s="43"/>
      <c r="Q220" s="43"/>
      <c r="R220" s="43"/>
      <c r="S220" s="43"/>
      <c r="T220" s="43"/>
      <c r="U220" s="43"/>
      <c r="V220" s="43"/>
      <c r="W220" s="43"/>
      <c r="X220" s="43"/>
      <c r="Y220" s="43"/>
      <c r="Z220" s="43"/>
      <c r="AA220" s="43"/>
      <c r="AB220" s="43"/>
      <c r="AC220" s="43"/>
      <c r="AD220" s="43"/>
      <c r="AE220" s="43"/>
      <c r="AF220" s="43"/>
      <c r="AG220" s="43"/>
      <c r="AH220" s="43"/>
      <c r="AI220" s="43"/>
      <c r="AJ220" s="46"/>
      <c r="AK220" s="43"/>
      <c r="AL220" s="43"/>
      <c r="AM220" s="43"/>
      <c r="AN220" s="43"/>
      <c r="AO220" s="43"/>
      <c r="AP220" s="43"/>
      <c r="AQ220" s="43"/>
      <c r="AR220" s="46"/>
      <c r="AS220" s="43"/>
      <c r="AT220" s="43"/>
      <c r="AU220" s="43"/>
      <c r="AV220" s="43"/>
      <c r="AW220" s="43"/>
      <c r="AX220" s="43"/>
      <c r="AY220" s="43"/>
    </row>
    <row r="221" spans="1:51">
      <c r="A221" s="17"/>
      <c r="B221" s="18" t="s">
        <v>754</v>
      </c>
      <c r="C221" s="18" t="s">
        <v>755</v>
      </c>
      <c r="D221" s="51">
        <v>314</v>
      </c>
      <c r="E221" s="140"/>
      <c r="F221" s="46">
        <f t="shared" si="21"/>
        <v>0</v>
      </c>
      <c r="G221" s="40" t="str">
        <f>IF(_xlfn.XLOOKUP(B221,'POP Limieten'!$B$2:$B$14,'POP Limieten'!$C$2:$C$14,"")="","",IF(E221&gt;_xlfn.XLOOKUP(B221,'POP Limieten'!$B$2:$B$14,'POP Limieten'!$C$2:$C$14,""),1,0))</f>
        <v/>
      </c>
      <c r="H221" s="46"/>
      <c r="I221" s="46"/>
      <c r="J221" s="46"/>
      <c r="K221" s="43"/>
      <c r="L221" s="43">
        <f>IF(F221&gt;$L$6,F221,0)</f>
        <v>0</v>
      </c>
      <c r="M221" s="43"/>
      <c r="N221" s="43"/>
      <c r="O221" s="43"/>
      <c r="P221" s="43"/>
      <c r="Q221" s="43"/>
      <c r="R221" s="43"/>
      <c r="S221" s="43"/>
      <c r="T221" s="43"/>
      <c r="U221" s="43"/>
      <c r="V221" s="43"/>
      <c r="W221" s="43"/>
      <c r="X221" s="43"/>
      <c r="Y221" s="43"/>
      <c r="Z221" s="43"/>
      <c r="AA221" s="43"/>
      <c r="AB221" s="43"/>
      <c r="AC221" s="43"/>
      <c r="AD221" s="43"/>
      <c r="AE221" s="43"/>
      <c r="AF221" s="43"/>
      <c r="AG221" s="43"/>
      <c r="AH221" s="43"/>
      <c r="AI221" s="43"/>
      <c r="AJ221" s="46"/>
      <c r="AK221" s="43"/>
      <c r="AL221" s="43"/>
      <c r="AM221" s="43"/>
      <c r="AN221" s="43"/>
      <c r="AO221" s="43"/>
      <c r="AP221" s="43"/>
      <c r="AQ221" s="43"/>
      <c r="AR221" s="46"/>
      <c r="AS221" s="43"/>
      <c r="AT221" s="43"/>
      <c r="AU221" s="43"/>
      <c r="AV221" s="43"/>
      <c r="AW221" s="43"/>
      <c r="AX221" s="43"/>
      <c r="AY221" s="43"/>
    </row>
    <row r="222" spans="1:51">
      <c r="A222" s="17"/>
      <c r="B222" s="18" t="s">
        <v>756</v>
      </c>
      <c r="C222" s="18" t="s">
        <v>757</v>
      </c>
      <c r="D222" s="80" t="s">
        <v>758</v>
      </c>
      <c r="E222" s="140"/>
      <c r="F222" s="46">
        <f t="shared" si="21"/>
        <v>0</v>
      </c>
      <c r="G222" s="40" t="str">
        <f>IF(_xlfn.XLOOKUP(B222,'POP Limieten'!$B$2:$B$14,'POP Limieten'!$C$2:$C$14,"")="","",IF(E222&gt;_xlfn.XLOOKUP(B222,'POP Limieten'!$B$2:$B$14,'POP Limieten'!$C$2:$C$14,""),1,0))</f>
        <v/>
      </c>
      <c r="H222" s="46"/>
      <c r="I222" s="46"/>
      <c r="J222" s="46"/>
      <c r="K222" s="43"/>
      <c r="L222" s="43"/>
      <c r="M222" s="43"/>
      <c r="N222" s="43"/>
      <c r="O222" s="43">
        <f>F222</f>
        <v>0</v>
      </c>
      <c r="P222" s="43"/>
      <c r="Q222" s="43"/>
      <c r="R222" s="43"/>
      <c r="S222" s="43"/>
      <c r="T222" s="43"/>
      <c r="U222" s="43"/>
      <c r="V222" s="43"/>
      <c r="W222" s="43"/>
      <c r="X222" s="43"/>
      <c r="Y222" s="43"/>
      <c r="Z222" s="43"/>
      <c r="AA222" s="43"/>
      <c r="AB222" s="43"/>
      <c r="AC222" s="43"/>
      <c r="AD222" s="43"/>
      <c r="AE222" s="43"/>
      <c r="AF222" s="43"/>
      <c r="AG222" s="43">
        <f>F222</f>
        <v>0</v>
      </c>
      <c r="AH222" s="43"/>
      <c r="AI222" s="43"/>
      <c r="AJ222" s="46"/>
      <c r="AK222" s="43"/>
      <c r="AL222" s="43"/>
      <c r="AM222" s="43"/>
      <c r="AN222" s="43"/>
      <c r="AO222" s="43"/>
      <c r="AP222" s="43"/>
      <c r="AQ222" s="43"/>
      <c r="AR222" s="46"/>
      <c r="AS222" s="43"/>
      <c r="AT222" s="43"/>
      <c r="AU222" s="43"/>
      <c r="AV222" s="43"/>
      <c r="AW222" s="43"/>
      <c r="AX222" s="43"/>
      <c r="AY222" s="43"/>
    </row>
    <row r="223" spans="1:51">
      <c r="A223" s="17"/>
      <c r="B223" s="18" t="s">
        <v>828</v>
      </c>
      <c r="C223" s="18" t="s">
        <v>760</v>
      </c>
      <c r="D223" s="51">
        <v>314</v>
      </c>
      <c r="E223" s="140"/>
      <c r="F223" s="46">
        <f t="shared" si="21"/>
        <v>0</v>
      </c>
      <c r="G223" s="40" t="str">
        <f>IF(_xlfn.XLOOKUP(B223,'POP Limieten'!$B$2:$B$14,'POP Limieten'!$C$2:$C$14,"")="","",IF(E223&gt;_xlfn.XLOOKUP(B223,'POP Limieten'!$B$2:$B$14,'POP Limieten'!$C$2:$C$14,""),1,0))</f>
        <v/>
      </c>
      <c r="H223" s="46"/>
      <c r="I223" s="46"/>
      <c r="J223" s="46"/>
      <c r="K223" s="43"/>
      <c r="L223" s="43">
        <f>IF(F223&gt;$L$6,F223,0)</f>
        <v>0</v>
      </c>
      <c r="M223" s="43"/>
      <c r="N223" s="43"/>
      <c r="O223" s="43"/>
      <c r="P223" s="43"/>
      <c r="Q223" s="43"/>
      <c r="R223" s="43"/>
      <c r="S223" s="43"/>
      <c r="T223" s="43"/>
      <c r="U223" s="43"/>
      <c r="V223" s="43"/>
      <c r="W223" s="43"/>
      <c r="X223" s="43"/>
      <c r="Y223" s="43"/>
      <c r="Z223" s="43"/>
      <c r="AA223" s="43"/>
      <c r="AB223" s="43"/>
      <c r="AC223" s="43"/>
      <c r="AD223" s="43"/>
      <c r="AE223" s="43"/>
      <c r="AF223" s="43"/>
      <c r="AG223" s="43"/>
      <c r="AH223" s="43"/>
      <c r="AI223" s="43"/>
      <c r="AJ223" s="46"/>
      <c r="AK223" s="43"/>
      <c r="AL223" s="43"/>
      <c r="AM223" s="43"/>
      <c r="AN223" s="43"/>
      <c r="AO223" s="43"/>
      <c r="AP223" s="43"/>
      <c r="AQ223" s="43"/>
      <c r="AR223" s="46"/>
      <c r="AS223" s="43"/>
      <c r="AT223" s="43"/>
      <c r="AU223" s="43"/>
      <c r="AV223" s="43"/>
      <c r="AW223" s="43"/>
      <c r="AX223" s="43"/>
      <c r="AY223" s="43"/>
    </row>
    <row r="224" spans="1:51" ht="28.5">
      <c r="A224" s="17" t="s">
        <v>761</v>
      </c>
      <c r="B224" s="18" t="s">
        <v>762</v>
      </c>
      <c r="C224" s="18" t="s">
        <v>763</v>
      </c>
      <c r="D224" s="51" t="s">
        <v>764</v>
      </c>
      <c r="E224" s="140"/>
      <c r="F224" s="46">
        <f t="shared" si="21"/>
        <v>0</v>
      </c>
      <c r="G224" s="40" t="str">
        <f>IF(_xlfn.XLOOKUP(B224,'POP Limieten'!$B$2:$B$14,'POP Limieten'!$C$2:$C$14,"")="","",IF(E224&gt;_xlfn.XLOOKUP(B224,'POP Limieten'!$B$2:$B$14,'POP Limieten'!$C$2:$C$14,""),1,0))</f>
        <v/>
      </c>
      <c r="H224" s="46"/>
      <c r="I224" s="46"/>
      <c r="J224" s="46"/>
      <c r="K224" s="43"/>
      <c r="L224" s="43"/>
      <c r="M224" s="43"/>
      <c r="N224" s="43">
        <f>IF(F224&gt;$N$6,F224,0)</f>
        <v>0</v>
      </c>
      <c r="O224" s="43"/>
      <c r="P224" s="43"/>
      <c r="Q224" s="43">
        <f>F224</f>
        <v>0</v>
      </c>
      <c r="R224" s="43"/>
      <c r="S224" s="43"/>
      <c r="T224" s="43"/>
      <c r="U224" s="43"/>
      <c r="V224" s="43"/>
      <c r="W224" s="43"/>
      <c r="X224" s="43"/>
      <c r="Y224" s="43"/>
      <c r="Z224" s="43"/>
      <c r="AA224" s="43"/>
      <c r="AB224" s="43"/>
      <c r="AC224" s="43"/>
      <c r="AD224" s="43"/>
      <c r="AE224" s="43"/>
      <c r="AF224" s="43"/>
      <c r="AG224" s="43"/>
      <c r="AH224" s="43"/>
      <c r="AI224" s="43"/>
      <c r="AJ224" s="46"/>
      <c r="AK224" s="43"/>
      <c r="AL224" s="43"/>
      <c r="AM224" s="43"/>
      <c r="AN224" s="43"/>
      <c r="AO224" s="43"/>
      <c r="AP224" s="43"/>
      <c r="AQ224" s="43"/>
      <c r="AR224" s="46"/>
      <c r="AS224" s="43"/>
      <c r="AT224" s="43"/>
      <c r="AU224" s="43"/>
      <c r="AV224" s="43"/>
      <c r="AW224" s="43"/>
      <c r="AX224" s="43"/>
      <c r="AY224" s="43"/>
    </row>
    <row r="225" spans="1:51" ht="28.5">
      <c r="A225" s="17"/>
      <c r="B225" s="18" t="s">
        <v>765</v>
      </c>
      <c r="C225" s="18" t="s">
        <v>766</v>
      </c>
      <c r="D225" s="80" t="s">
        <v>767</v>
      </c>
      <c r="E225" s="140"/>
      <c r="F225" s="46">
        <f t="shared" si="21"/>
        <v>0</v>
      </c>
      <c r="G225" s="40" t="str">
        <f>IF(_xlfn.XLOOKUP(B225,'POP Limieten'!$B$2:$B$14,'POP Limieten'!$C$2:$C$14,"")="","",IF(E225&gt;_xlfn.XLOOKUP(B225,'POP Limieten'!$B$2:$B$14,'POP Limieten'!$C$2:$C$14,""),1,0))</f>
        <v/>
      </c>
      <c r="H225" s="46"/>
      <c r="I225" s="46"/>
      <c r="J225" s="46"/>
      <c r="K225" s="43"/>
      <c r="L225" s="43"/>
      <c r="M225" s="43"/>
      <c r="N225" s="43"/>
      <c r="O225" s="43"/>
      <c r="P225" s="43"/>
      <c r="Q225" s="43"/>
      <c r="R225" s="43"/>
      <c r="S225" s="43"/>
      <c r="T225" s="43"/>
      <c r="U225" s="43"/>
      <c r="V225" s="43"/>
      <c r="W225" s="43"/>
      <c r="X225" s="43"/>
      <c r="Y225" s="43"/>
      <c r="Z225" s="43"/>
      <c r="AA225" s="43"/>
      <c r="AB225" s="43"/>
      <c r="AC225" s="43"/>
      <c r="AD225" s="43"/>
      <c r="AE225" s="43"/>
      <c r="AF225" s="43"/>
      <c r="AG225" s="43"/>
      <c r="AH225" s="43">
        <f>F225</f>
        <v>0</v>
      </c>
      <c r="AI225" s="43"/>
      <c r="AJ225" s="46"/>
      <c r="AK225" s="43"/>
      <c r="AL225" s="43"/>
      <c r="AM225" s="43"/>
      <c r="AN225" s="43"/>
      <c r="AO225" s="43"/>
      <c r="AP225" s="43"/>
      <c r="AQ225" s="43"/>
      <c r="AR225" s="46"/>
      <c r="AS225" s="43"/>
      <c r="AT225" s="43"/>
      <c r="AU225" s="43"/>
      <c r="AV225" s="43"/>
      <c r="AW225" s="43"/>
      <c r="AX225" s="43"/>
      <c r="AY225" s="43"/>
    </row>
    <row r="226" spans="1:51">
      <c r="A226" s="17"/>
      <c r="B226" s="18" t="s">
        <v>768</v>
      </c>
      <c r="C226" s="18" t="s">
        <v>769</v>
      </c>
      <c r="D226" s="80" t="s">
        <v>770</v>
      </c>
      <c r="E226" s="140"/>
      <c r="F226" s="46">
        <f t="shared" si="21"/>
        <v>0</v>
      </c>
      <c r="G226" s="40" t="str">
        <f>IF(_xlfn.XLOOKUP(B226,'POP Limieten'!$B$2:$B$14,'POP Limieten'!$C$2:$C$14,"")="","",IF(E226&gt;_xlfn.XLOOKUP(B226,'POP Limieten'!$B$2:$B$14,'POP Limieten'!$C$2:$C$14,""),1,0))</f>
        <v/>
      </c>
      <c r="H226" s="46"/>
      <c r="I226" s="46"/>
      <c r="J226" s="46"/>
      <c r="K226" s="43"/>
      <c r="L226" s="43"/>
      <c r="M226" s="43"/>
      <c r="N226" s="43"/>
      <c r="O226" s="43"/>
      <c r="P226" s="43"/>
      <c r="Q226" s="43"/>
      <c r="R226" s="43"/>
      <c r="S226" s="43"/>
      <c r="T226" s="43"/>
      <c r="U226" s="43"/>
      <c r="V226" s="43"/>
      <c r="W226" s="43"/>
      <c r="X226" s="43"/>
      <c r="Y226" s="43"/>
      <c r="Z226" s="43"/>
      <c r="AA226" s="43"/>
      <c r="AB226" s="43"/>
      <c r="AC226" s="43">
        <f>F226</f>
        <v>0</v>
      </c>
      <c r="AD226" s="43"/>
      <c r="AE226" s="43"/>
      <c r="AF226" s="43"/>
      <c r="AG226" s="43"/>
      <c r="AH226" s="43"/>
      <c r="AI226" s="43">
        <f>F226</f>
        <v>0</v>
      </c>
      <c r="AJ226" s="46"/>
      <c r="AK226" s="43"/>
      <c r="AL226" s="43"/>
      <c r="AM226" s="43"/>
      <c r="AN226" s="43"/>
      <c r="AO226" s="43"/>
      <c r="AP226" s="43"/>
      <c r="AQ226" s="43"/>
      <c r="AR226" s="46"/>
      <c r="AS226" s="43"/>
      <c r="AT226" s="43"/>
      <c r="AU226" s="43"/>
      <c r="AV226" s="43"/>
      <c r="AW226" s="43"/>
      <c r="AX226" s="43"/>
      <c r="AY226" s="43"/>
    </row>
    <row r="227" spans="1:51">
      <c r="A227" s="17"/>
      <c r="B227" s="18" t="s">
        <v>771</v>
      </c>
      <c r="C227" s="18" t="s">
        <v>772</v>
      </c>
      <c r="D227" s="51" t="s">
        <v>773</v>
      </c>
      <c r="E227" s="140"/>
      <c r="F227" s="46">
        <f t="shared" si="21"/>
        <v>0</v>
      </c>
      <c r="G227" s="40" t="str">
        <f>IF(_xlfn.XLOOKUP(B227,'POP Limieten'!$B$2:$B$14,'POP Limieten'!$C$2:$C$14,"")="","",IF(E227&gt;_xlfn.XLOOKUP(B227,'POP Limieten'!$B$2:$B$14,'POP Limieten'!$C$2:$C$14,""),1,0))</f>
        <v/>
      </c>
      <c r="H227" s="46"/>
      <c r="I227" s="46"/>
      <c r="J227" s="46"/>
      <c r="K227" s="43"/>
      <c r="L227" s="43"/>
      <c r="M227" s="43"/>
      <c r="N227" s="43"/>
      <c r="O227" s="43"/>
      <c r="P227" s="43"/>
      <c r="Q227" s="43"/>
      <c r="R227" s="43"/>
      <c r="S227" s="43"/>
      <c r="T227" s="43"/>
      <c r="U227" s="43"/>
      <c r="V227" s="43"/>
      <c r="W227" s="43"/>
      <c r="X227" s="43"/>
      <c r="Y227" s="43"/>
      <c r="Z227" s="43"/>
      <c r="AA227" s="43"/>
      <c r="AB227" s="43"/>
      <c r="AC227" s="43"/>
      <c r="AD227" s="43"/>
      <c r="AE227" s="43"/>
      <c r="AF227" s="43"/>
      <c r="AG227" s="43"/>
      <c r="AH227" s="43">
        <f>F227</f>
        <v>0</v>
      </c>
      <c r="AI227" s="43"/>
      <c r="AJ227" s="46"/>
      <c r="AK227" s="43"/>
      <c r="AL227" s="43"/>
      <c r="AM227" s="43"/>
      <c r="AN227" s="43"/>
      <c r="AO227" s="43">
        <f>N227</f>
        <v>0</v>
      </c>
      <c r="AP227" s="43">
        <f>F227</f>
        <v>0</v>
      </c>
      <c r="AQ227" s="43">
        <f>F227</f>
        <v>0</v>
      </c>
      <c r="AR227" s="46">
        <f>IF(F227&gt;$AR$6,F227,0)</f>
        <v>0</v>
      </c>
      <c r="AS227" s="43"/>
      <c r="AT227" s="43"/>
      <c r="AU227" s="43"/>
      <c r="AV227" s="43"/>
      <c r="AW227" s="43"/>
      <c r="AX227" s="43"/>
      <c r="AY227" s="43"/>
    </row>
    <row r="228" spans="1:51">
      <c r="A228" s="17"/>
      <c r="B228" s="18" t="s">
        <v>774</v>
      </c>
      <c r="C228" s="18" t="s">
        <v>775</v>
      </c>
      <c r="D228" s="51" t="s">
        <v>764</v>
      </c>
      <c r="E228" s="140"/>
      <c r="F228" s="46">
        <f t="shared" si="21"/>
        <v>0</v>
      </c>
      <c r="G228" s="40" t="str">
        <f>IF(_xlfn.XLOOKUP(B228,'POP Limieten'!$B$2:$B$14,'POP Limieten'!$C$2:$C$14,"")="","",IF(E228&gt;_xlfn.XLOOKUP(B228,'POP Limieten'!$B$2:$B$14,'POP Limieten'!$C$2:$C$14,""),1,0))</f>
        <v/>
      </c>
      <c r="H228" s="46"/>
      <c r="I228" s="46"/>
      <c r="J228" s="46"/>
      <c r="K228" s="43"/>
      <c r="L228" s="43"/>
      <c r="M228" s="43"/>
      <c r="N228" s="43">
        <f>IF(F228&gt;$N$6,F228,0)</f>
        <v>0</v>
      </c>
      <c r="O228" s="43"/>
      <c r="P228" s="43"/>
      <c r="Q228" s="43">
        <f>F228</f>
        <v>0</v>
      </c>
      <c r="R228" s="43"/>
      <c r="S228" s="43"/>
      <c r="T228" s="43"/>
      <c r="U228" s="43"/>
      <c r="V228" s="43"/>
      <c r="W228" s="43"/>
      <c r="X228" s="43"/>
      <c r="Y228" s="43"/>
      <c r="Z228" s="43"/>
      <c r="AA228" s="43"/>
      <c r="AB228" s="43"/>
      <c r="AC228" s="43"/>
      <c r="AD228" s="43"/>
      <c r="AE228" s="43"/>
      <c r="AF228" s="43"/>
      <c r="AG228" s="43"/>
      <c r="AH228" s="43"/>
      <c r="AI228" s="43"/>
      <c r="AJ228" s="46"/>
      <c r="AK228" s="43"/>
      <c r="AL228" s="43"/>
      <c r="AM228" s="43"/>
      <c r="AN228" s="43"/>
      <c r="AO228" s="43"/>
      <c r="AP228" s="43"/>
      <c r="AQ228" s="43"/>
      <c r="AR228" s="46"/>
      <c r="AS228" s="43"/>
      <c r="AT228" s="43"/>
      <c r="AU228" s="43"/>
      <c r="AV228" s="43"/>
      <c r="AW228" s="43"/>
      <c r="AX228" s="43"/>
      <c r="AY228" s="43"/>
    </row>
    <row r="229" spans="1:51">
      <c r="A229" s="17"/>
      <c r="B229" s="18" t="s">
        <v>776</v>
      </c>
      <c r="C229" s="18" t="s">
        <v>777</v>
      </c>
      <c r="D229" s="51" t="s">
        <v>778</v>
      </c>
      <c r="E229" s="140"/>
      <c r="F229" s="46">
        <f t="shared" si="21"/>
        <v>0</v>
      </c>
      <c r="G229" s="40" t="str">
        <f>IF(_xlfn.XLOOKUP(B229,'POP Limieten'!$B$2:$B$14,'POP Limieten'!$C$2:$C$14,"")="","",IF(E229&gt;_xlfn.XLOOKUP(B229,'POP Limieten'!$B$2:$B$14,'POP Limieten'!$C$2:$C$14,""),1,0))</f>
        <v/>
      </c>
      <c r="H229" s="46"/>
      <c r="I229" s="46"/>
      <c r="J229" s="46"/>
      <c r="K229" s="43"/>
      <c r="L229" s="43"/>
      <c r="M229" s="43"/>
      <c r="N229" s="43">
        <f>IF(F229&gt;$N$6,F229,0)</f>
        <v>0</v>
      </c>
      <c r="O229" s="43"/>
      <c r="P229" s="43">
        <f>F229</f>
        <v>0</v>
      </c>
      <c r="Q229" s="43"/>
      <c r="R229" s="43"/>
      <c r="S229" s="43"/>
      <c r="T229" s="43"/>
      <c r="U229" s="43"/>
      <c r="V229" s="43"/>
      <c r="W229" s="43"/>
      <c r="X229" s="43"/>
      <c r="Y229" s="43"/>
      <c r="Z229" s="43"/>
      <c r="AA229" s="43">
        <f>IF(F229&gt;$AA$6,F229,0)</f>
        <v>0</v>
      </c>
      <c r="AB229" s="43">
        <f>IF(F229&gt;$AB$6,F229,0)</f>
        <v>0</v>
      </c>
      <c r="AC229" s="43"/>
      <c r="AD229" s="43"/>
      <c r="AE229" s="43"/>
      <c r="AF229" s="43"/>
      <c r="AG229" s="43"/>
      <c r="AH229" s="43"/>
      <c r="AI229" s="43"/>
      <c r="AJ229" s="46">
        <f>F229</f>
        <v>0</v>
      </c>
      <c r="AK229" s="43"/>
      <c r="AL229" s="43"/>
      <c r="AM229" s="43"/>
      <c r="AN229" s="43"/>
      <c r="AO229" s="43"/>
      <c r="AP229" s="43"/>
      <c r="AQ229" s="43">
        <f t="shared" ref="AQ229:AQ242" si="22">F229</f>
        <v>0</v>
      </c>
      <c r="AR229" s="46"/>
      <c r="AS229" s="43"/>
      <c r="AT229" s="43"/>
      <c r="AU229" s="43">
        <f>IF(F229&gt;$AU$6,F229,0)</f>
        <v>0</v>
      </c>
      <c r="AV229" s="43"/>
      <c r="AW229" s="43"/>
      <c r="AX229" s="43"/>
      <c r="AY229" s="43"/>
    </row>
    <row r="230" spans="1:51">
      <c r="A230" s="17"/>
      <c r="B230" s="18" t="s">
        <v>779</v>
      </c>
      <c r="C230" s="18" t="s">
        <v>780</v>
      </c>
      <c r="D230" s="51" t="s">
        <v>773</v>
      </c>
      <c r="E230" s="140"/>
      <c r="F230" s="46">
        <f t="shared" si="21"/>
        <v>0</v>
      </c>
      <c r="G230" s="40" t="str">
        <f>IF(_xlfn.XLOOKUP(B230,'POP Limieten'!$B$2:$B$14,'POP Limieten'!$C$2:$C$14,"")="","",IF(E230&gt;_xlfn.XLOOKUP(B230,'POP Limieten'!$B$2:$B$14,'POP Limieten'!$C$2:$C$14,""),1,0))</f>
        <v/>
      </c>
      <c r="H230" s="46"/>
      <c r="I230" s="46"/>
      <c r="J230" s="46"/>
      <c r="K230" s="43"/>
      <c r="L230" s="43"/>
      <c r="M230" s="43"/>
      <c r="N230" s="43"/>
      <c r="O230" s="43"/>
      <c r="P230" s="43"/>
      <c r="Q230" s="43"/>
      <c r="R230" s="43"/>
      <c r="S230" s="43"/>
      <c r="T230" s="43"/>
      <c r="U230" s="43"/>
      <c r="V230" s="43"/>
      <c r="W230" s="43"/>
      <c r="X230" s="43"/>
      <c r="Y230" s="43"/>
      <c r="Z230" s="43"/>
      <c r="AA230" s="43"/>
      <c r="AB230" s="43"/>
      <c r="AC230" s="43"/>
      <c r="AD230" s="43"/>
      <c r="AE230" s="43"/>
      <c r="AF230" s="43"/>
      <c r="AG230" s="43"/>
      <c r="AH230" s="43">
        <f>F230</f>
        <v>0</v>
      </c>
      <c r="AI230" s="43"/>
      <c r="AJ230" s="46"/>
      <c r="AK230" s="43"/>
      <c r="AL230" s="43"/>
      <c r="AM230" s="43"/>
      <c r="AN230" s="43"/>
      <c r="AO230" s="43">
        <f>N230</f>
        <v>0</v>
      </c>
      <c r="AP230" s="43">
        <f t="shared" ref="AP230:AP242" si="23">F230</f>
        <v>0</v>
      </c>
      <c r="AQ230" s="43">
        <f t="shared" si="22"/>
        <v>0</v>
      </c>
      <c r="AR230" s="46">
        <f>IF(F230&gt;$AR$6,F230,0)</f>
        <v>0</v>
      </c>
      <c r="AS230" s="43"/>
      <c r="AT230" s="43"/>
      <c r="AU230" s="43"/>
      <c r="AV230" s="43"/>
      <c r="AW230" s="43"/>
      <c r="AX230" s="43"/>
      <c r="AY230" s="43"/>
    </row>
    <row r="231" spans="1:51">
      <c r="A231" s="17"/>
      <c r="B231" s="18" t="s">
        <v>781</v>
      </c>
      <c r="C231" s="18" t="s">
        <v>782</v>
      </c>
      <c r="D231" s="80" t="s">
        <v>783</v>
      </c>
      <c r="E231" s="140"/>
      <c r="F231" s="46">
        <f t="shared" si="21"/>
        <v>0</v>
      </c>
      <c r="G231" s="40" t="str">
        <f>IF(_xlfn.XLOOKUP(B231,'POP Limieten'!$B$2:$B$14,'POP Limieten'!$C$2:$C$14,"")="","",IF(E231&gt;_xlfn.XLOOKUP(B231,'POP Limieten'!$B$2:$B$14,'POP Limieten'!$C$2:$C$14,""),1,0))</f>
        <v/>
      </c>
      <c r="H231" s="46"/>
      <c r="I231" s="46"/>
      <c r="J231" s="46"/>
      <c r="K231" s="43"/>
      <c r="L231" s="43"/>
      <c r="M231" s="43"/>
      <c r="N231" s="43"/>
      <c r="O231" s="43"/>
      <c r="P231" s="43"/>
      <c r="Q231" s="43"/>
      <c r="R231" s="43"/>
      <c r="S231" s="43"/>
      <c r="T231" s="43"/>
      <c r="U231" s="43"/>
      <c r="V231" s="43"/>
      <c r="W231" s="43"/>
      <c r="X231" s="43"/>
      <c r="Y231" s="43"/>
      <c r="Z231" s="43"/>
      <c r="AA231" s="43"/>
      <c r="AB231" s="43"/>
      <c r="AC231" s="43"/>
      <c r="AD231" s="43"/>
      <c r="AE231" s="43"/>
      <c r="AF231" s="43"/>
      <c r="AG231" s="43">
        <f>F231</f>
        <v>0</v>
      </c>
      <c r="AH231" s="43"/>
      <c r="AI231" s="43"/>
      <c r="AJ231" s="46"/>
      <c r="AK231" s="43"/>
      <c r="AL231" s="43"/>
      <c r="AM231" s="43"/>
      <c r="AN231" s="43"/>
      <c r="AO231" s="43"/>
      <c r="AP231" s="43"/>
      <c r="AQ231" s="43"/>
      <c r="AR231" s="46"/>
      <c r="AS231" s="43"/>
      <c r="AT231" s="43"/>
      <c r="AU231" s="43"/>
      <c r="AV231" s="43"/>
      <c r="AW231" s="43"/>
      <c r="AX231" s="43"/>
      <c r="AY231" s="43"/>
    </row>
    <row r="232" spans="1:51">
      <c r="A232" s="17"/>
      <c r="B232" s="18" t="s">
        <v>784</v>
      </c>
      <c r="C232" s="18" t="s">
        <v>785</v>
      </c>
      <c r="D232" s="80" t="s">
        <v>236</v>
      </c>
      <c r="E232" s="140"/>
      <c r="F232" s="46">
        <f t="shared" si="21"/>
        <v>0</v>
      </c>
      <c r="G232" s="40" t="str">
        <f>IF(_xlfn.XLOOKUP(B232,'POP Limieten'!$B$2:$B$14,'POP Limieten'!$C$2:$C$14,"")="","",IF(E232&gt;_xlfn.XLOOKUP(B232,'POP Limieten'!$B$2:$B$14,'POP Limieten'!$C$2:$C$14,""),1,0))</f>
        <v/>
      </c>
      <c r="H232" s="46"/>
      <c r="I232" s="46"/>
      <c r="J232" s="46"/>
      <c r="K232" s="43"/>
      <c r="L232" s="43"/>
      <c r="M232" s="43"/>
      <c r="N232" s="43"/>
      <c r="O232" s="43"/>
      <c r="P232" s="43"/>
      <c r="Q232" s="43"/>
      <c r="R232" s="43"/>
      <c r="S232" s="43"/>
      <c r="T232" s="43"/>
      <c r="U232" s="43"/>
      <c r="V232" s="43"/>
      <c r="W232" s="43"/>
      <c r="X232" s="43"/>
      <c r="Y232" s="43"/>
      <c r="Z232" s="43"/>
      <c r="AA232" s="43"/>
      <c r="AB232" s="43"/>
      <c r="AC232" s="43"/>
      <c r="AD232" s="43"/>
      <c r="AE232" s="43"/>
      <c r="AF232" s="43"/>
      <c r="AG232" s="43"/>
      <c r="AH232" s="43"/>
      <c r="AI232" s="43"/>
      <c r="AJ232" s="46"/>
      <c r="AK232" s="43"/>
      <c r="AL232" s="43"/>
      <c r="AM232" s="43"/>
      <c r="AN232" s="43"/>
      <c r="AO232" s="43">
        <f>N232</f>
        <v>0</v>
      </c>
      <c r="AP232" s="43">
        <f t="shared" si="23"/>
        <v>0</v>
      </c>
      <c r="AQ232" s="43">
        <f t="shared" si="22"/>
        <v>0</v>
      </c>
      <c r="AR232" s="46">
        <f>IF(F232&gt;$AR$6,F232,0)</f>
        <v>0</v>
      </c>
      <c r="AS232" s="43"/>
      <c r="AT232" s="43"/>
      <c r="AU232" s="43"/>
      <c r="AV232" s="43"/>
      <c r="AW232" s="43"/>
      <c r="AX232" s="43"/>
      <c r="AY232" s="43"/>
    </row>
    <row r="233" spans="1:51">
      <c r="A233" s="17"/>
      <c r="B233" s="18" t="s">
        <v>768</v>
      </c>
      <c r="C233" s="18" t="s">
        <v>769</v>
      </c>
      <c r="D233" s="80" t="s">
        <v>770</v>
      </c>
      <c r="E233" s="140"/>
      <c r="F233" s="46">
        <f t="shared" si="21"/>
        <v>0</v>
      </c>
      <c r="G233" s="40" t="str">
        <f>IF(_xlfn.XLOOKUP(B233,'POP Limieten'!$B$2:$B$14,'POP Limieten'!$C$2:$C$14,"")="","",IF(E233&gt;_xlfn.XLOOKUP(B233,'POP Limieten'!$B$2:$B$14,'POP Limieten'!$C$2:$C$14,""),1,0))</f>
        <v/>
      </c>
      <c r="H233" s="46"/>
      <c r="I233" s="46"/>
      <c r="J233" s="46"/>
      <c r="K233" s="43"/>
      <c r="L233" s="43"/>
      <c r="M233" s="43"/>
      <c r="N233" s="43"/>
      <c r="O233" s="43"/>
      <c r="P233" s="43"/>
      <c r="Q233" s="43"/>
      <c r="R233" s="43"/>
      <c r="S233" s="43"/>
      <c r="T233" s="43"/>
      <c r="U233" s="43"/>
      <c r="V233" s="43"/>
      <c r="W233" s="43"/>
      <c r="X233" s="43"/>
      <c r="Y233" s="43"/>
      <c r="Z233" s="43"/>
      <c r="AA233" s="43"/>
      <c r="AB233" s="43"/>
      <c r="AC233" s="43">
        <f>F233</f>
        <v>0</v>
      </c>
      <c r="AD233" s="43"/>
      <c r="AE233" s="43"/>
      <c r="AF233" s="43"/>
      <c r="AG233" s="43"/>
      <c r="AH233" s="43"/>
      <c r="AI233" s="43">
        <f>F233</f>
        <v>0</v>
      </c>
      <c r="AJ233" s="46"/>
      <c r="AK233" s="43"/>
      <c r="AL233" s="43"/>
      <c r="AM233" s="43"/>
      <c r="AN233" s="43"/>
      <c r="AO233" s="43"/>
      <c r="AP233" s="43"/>
      <c r="AQ233" s="43"/>
      <c r="AR233" s="46"/>
      <c r="AS233" s="43"/>
      <c r="AT233" s="43"/>
      <c r="AU233" s="43"/>
      <c r="AV233" s="43"/>
      <c r="AW233" s="43"/>
      <c r="AX233" s="43"/>
      <c r="AY233" s="43"/>
    </row>
    <row r="234" spans="1:51">
      <c r="A234" s="17"/>
      <c r="B234" s="18" t="s">
        <v>786</v>
      </c>
      <c r="C234" s="18" t="s">
        <v>787</v>
      </c>
      <c r="D234" s="51" t="s">
        <v>788</v>
      </c>
      <c r="E234" s="140"/>
      <c r="F234" s="46">
        <f t="shared" si="21"/>
        <v>0</v>
      </c>
      <c r="G234" s="40" t="str">
        <f>IF(_xlfn.XLOOKUP(B234,'POP Limieten'!$B$2:$B$14,'POP Limieten'!$C$2:$C$14,"")="","",IF(E234&gt;_xlfn.XLOOKUP(B234,'POP Limieten'!$B$2:$B$14,'POP Limieten'!$C$2:$C$14,""),1,0))</f>
        <v/>
      </c>
      <c r="H234" s="46"/>
      <c r="I234" s="46"/>
      <c r="J234" s="46"/>
      <c r="K234" s="43"/>
      <c r="L234" s="43"/>
      <c r="M234" s="43"/>
      <c r="N234" s="43">
        <f>IF(F234&gt;$N$6,F234,0)</f>
        <v>0</v>
      </c>
      <c r="O234" s="43"/>
      <c r="P234" s="43"/>
      <c r="Q234" s="43"/>
      <c r="R234" s="43"/>
      <c r="S234" s="43"/>
      <c r="T234" s="43"/>
      <c r="U234" s="43"/>
      <c r="V234" s="43"/>
      <c r="W234" s="43"/>
      <c r="X234" s="43"/>
      <c r="Y234" s="43"/>
      <c r="Z234" s="43"/>
      <c r="AA234" s="43"/>
      <c r="AB234" s="43"/>
      <c r="AC234" s="43">
        <f>F234</f>
        <v>0</v>
      </c>
      <c r="AD234" s="43"/>
      <c r="AE234" s="43"/>
      <c r="AF234" s="43"/>
      <c r="AG234" s="43"/>
      <c r="AH234" s="43"/>
      <c r="AI234" s="43">
        <f>F234</f>
        <v>0</v>
      </c>
      <c r="AJ234" s="46"/>
      <c r="AK234" s="43"/>
      <c r="AL234" s="43"/>
      <c r="AM234" s="43"/>
      <c r="AN234" s="43"/>
      <c r="AO234" s="43"/>
      <c r="AP234" s="43"/>
      <c r="AQ234" s="43"/>
      <c r="AR234" s="46"/>
      <c r="AS234" s="43"/>
      <c r="AT234" s="43"/>
      <c r="AU234" s="43"/>
      <c r="AV234" s="43"/>
      <c r="AW234" s="43"/>
      <c r="AX234" s="43"/>
      <c r="AY234" s="43"/>
    </row>
    <row r="235" spans="1:51">
      <c r="A235" s="17"/>
      <c r="B235" s="18" t="s">
        <v>789</v>
      </c>
      <c r="C235" s="18" t="s">
        <v>790</v>
      </c>
      <c r="D235" s="80" t="s">
        <v>791</v>
      </c>
      <c r="E235" s="140"/>
      <c r="F235" s="46">
        <f t="shared" si="21"/>
        <v>0</v>
      </c>
      <c r="G235" s="40" t="str">
        <f>IF(_xlfn.XLOOKUP(B235,'POP Limieten'!$B$2:$B$14,'POP Limieten'!$C$2:$C$14,"")="","",IF(E235&gt;_xlfn.XLOOKUP(B235,'POP Limieten'!$B$2:$B$14,'POP Limieten'!$C$2:$C$14,""),1,0))</f>
        <v/>
      </c>
      <c r="H235" s="46"/>
      <c r="I235" s="46"/>
      <c r="J235" s="46"/>
      <c r="K235" s="43"/>
      <c r="L235" s="43"/>
      <c r="M235" s="43"/>
      <c r="N235" s="43"/>
      <c r="O235" s="43"/>
      <c r="P235" s="43"/>
      <c r="Q235" s="43"/>
      <c r="R235" s="43"/>
      <c r="S235" s="43"/>
      <c r="T235" s="43"/>
      <c r="U235" s="43"/>
      <c r="V235" s="43"/>
      <c r="W235" s="43"/>
      <c r="X235" s="43"/>
      <c r="Y235" s="43">
        <f>IF(F235&gt;$Y$6,F235,0)</f>
        <v>0</v>
      </c>
      <c r="Z235" s="43">
        <f>IF(F235&gt;$Z$6,F235,0)</f>
        <v>0</v>
      </c>
      <c r="AA235" s="43">
        <f>IF(F235&gt;$AA$6,F235,0)</f>
        <v>0</v>
      </c>
      <c r="AB235" s="43"/>
      <c r="AC235" s="43">
        <f>F235</f>
        <v>0</v>
      </c>
      <c r="AD235" s="43"/>
      <c r="AE235" s="43"/>
      <c r="AF235" s="43"/>
      <c r="AG235" s="43"/>
      <c r="AH235" s="43">
        <f>F235</f>
        <v>0</v>
      </c>
      <c r="AI235" s="43"/>
      <c r="AJ235" s="46"/>
      <c r="AK235" s="43"/>
      <c r="AL235" s="43"/>
      <c r="AM235" s="43"/>
      <c r="AN235" s="43"/>
      <c r="AO235" s="43"/>
      <c r="AP235" s="43">
        <f t="shared" si="23"/>
        <v>0</v>
      </c>
      <c r="AQ235" s="43">
        <f t="shared" si="22"/>
        <v>0</v>
      </c>
      <c r="AR235" s="46"/>
      <c r="AS235" s="43"/>
      <c r="AT235" s="43">
        <f>IF(F235&gt;$AT$6,F235,0)</f>
        <v>0</v>
      </c>
      <c r="AU235" s="43"/>
      <c r="AV235" s="43"/>
      <c r="AW235" s="43"/>
      <c r="AX235" s="43"/>
      <c r="AY235" s="43"/>
    </row>
    <row r="236" spans="1:51">
      <c r="A236" s="17"/>
      <c r="B236" s="18" t="s">
        <v>792</v>
      </c>
      <c r="C236" s="18" t="s">
        <v>793</v>
      </c>
      <c r="D236" s="80" t="s">
        <v>794</v>
      </c>
      <c r="E236" s="140"/>
      <c r="F236" s="46">
        <f t="shared" si="21"/>
        <v>0</v>
      </c>
      <c r="G236" s="40" t="str">
        <f>IF(_xlfn.XLOOKUP(B236,'POP Limieten'!$B$2:$B$14,'POP Limieten'!$C$2:$C$14,"")="","",IF(E236&gt;_xlfn.XLOOKUP(B236,'POP Limieten'!$B$2:$B$14,'POP Limieten'!$C$2:$C$14,""),1,0))</f>
        <v/>
      </c>
      <c r="H236" s="46"/>
      <c r="I236" s="46"/>
      <c r="J236" s="46"/>
      <c r="K236" s="43"/>
      <c r="L236" s="43"/>
      <c r="M236" s="43"/>
      <c r="N236" s="43"/>
      <c r="O236" s="43"/>
      <c r="P236" s="43"/>
      <c r="Q236" s="43"/>
      <c r="R236" s="43"/>
      <c r="S236" s="43"/>
      <c r="T236" s="43"/>
      <c r="U236" s="43"/>
      <c r="V236" s="43"/>
      <c r="W236" s="43"/>
      <c r="X236" s="43"/>
      <c r="Y236" s="43"/>
      <c r="Z236" s="43"/>
      <c r="AA236" s="43"/>
      <c r="AB236" s="43"/>
      <c r="AC236" s="43">
        <f>F236</f>
        <v>0</v>
      </c>
      <c r="AD236" s="43"/>
      <c r="AE236" s="43"/>
      <c r="AF236" s="43"/>
      <c r="AG236" s="43"/>
      <c r="AH236" s="43"/>
      <c r="AI236" s="43"/>
      <c r="AJ236" s="46">
        <f>F236</f>
        <v>0</v>
      </c>
      <c r="AK236" s="43"/>
      <c r="AL236" s="43"/>
      <c r="AM236" s="43"/>
      <c r="AN236" s="43"/>
      <c r="AO236" s="43"/>
      <c r="AP236" s="43"/>
      <c r="AQ236" s="43"/>
      <c r="AR236" s="46"/>
      <c r="AS236" s="43"/>
      <c r="AT236" s="43"/>
      <c r="AU236" s="43"/>
      <c r="AV236" s="43"/>
      <c r="AW236" s="43"/>
      <c r="AX236" s="43"/>
      <c r="AY236" s="43"/>
    </row>
    <row r="237" spans="1:51">
      <c r="A237" s="17"/>
      <c r="B237" s="18" t="s">
        <v>795</v>
      </c>
      <c r="C237" s="18" t="s">
        <v>796</v>
      </c>
      <c r="D237" s="51">
        <v>319</v>
      </c>
      <c r="E237" s="140"/>
      <c r="F237" s="46">
        <f t="shared" si="21"/>
        <v>0</v>
      </c>
      <c r="G237" s="40" t="str">
        <f>IF(_xlfn.XLOOKUP(B237,'POP Limieten'!$B$2:$B$14,'POP Limieten'!$C$2:$C$14,"")="","",IF(E237&gt;_xlfn.XLOOKUP(B237,'POP Limieten'!$B$2:$B$14,'POP Limieten'!$C$2:$C$14,""),1,0))</f>
        <v/>
      </c>
      <c r="H237" s="46"/>
      <c r="I237" s="46"/>
      <c r="J237" s="46"/>
      <c r="K237" s="43"/>
      <c r="L237" s="43"/>
      <c r="M237" s="43"/>
      <c r="N237" s="43">
        <f>IF(F237&gt;$N$6,F237,0)</f>
        <v>0</v>
      </c>
      <c r="O237" s="43"/>
      <c r="P237" s="43"/>
      <c r="Q237" s="43"/>
      <c r="R237" s="43"/>
      <c r="S237" s="43"/>
      <c r="T237" s="43"/>
      <c r="U237" s="43"/>
      <c r="V237" s="43"/>
      <c r="W237" s="43"/>
      <c r="X237" s="43"/>
      <c r="Y237" s="43"/>
      <c r="Z237" s="43"/>
      <c r="AA237" s="43"/>
      <c r="AB237" s="43"/>
      <c r="AC237" s="43"/>
      <c r="AD237" s="43"/>
      <c r="AE237" s="43"/>
      <c r="AF237" s="43"/>
      <c r="AG237" s="43"/>
      <c r="AH237" s="43"/>
      <c r="AI237" s="43"/>
      <c r="AJ237" s="46"/>
      <c r="AK237" s="43"/>
      <c r="AL237" s="43"/>
      <c r="AM237" s="43"/>
      <c r="AN237" s="43"/>
      <c r="AO237" s="43"/>
      <c r="AP237" s="43"/>
      <c r="AQ237" s="43"/>
      <c r="AR237" s="46"/>
      <c r="AS237" s="43"/>
      <c r="AT237" s="43"/>
      <c r="AU237" s="43"/>
      <c r="AV237" s="43"/>
      <c r="AW237" s="43"/>
      <c r="AX237" s="43"/>
      <c r="AY237" s="43"/>
    </row>
    <row r="238" spans="1:51" ht="42.75">
      <c r="A238" s="17" t="s">
        <v>797</v>
      </c>
      <c r="B238" s="18" t="s">
        <v>798</v>
      </c>
      <c r="C238" s="18" t="s">
        <v>799</v>
      </c>
      <c r="D238" s="80" t="s">
        <v>664</v>
      </c>
      <c r="E238" s="140"/>
      <c r="F238" s="46">
        <f t="shared" si="21"/>
        <v>0</v>
      </c>
      <c r="G238" s="40" t="str">
        <f>IF(_xlfn.XLOOKUP(B238,'POP Limieten'!$B$2:$B$14,'POP Limieten'!$C$2:$C$14,"")="","",IF(E238&gt;_xlfn.XLOOKUP(B238,'POP Limieten'!$B$2:$B$14,'POP Limieten'!$C$2:$C$14,""),1,0))</f>
        <v/>
      </c>
      <c r="H238" s="46"/>
      <c r="I238" s="46"/>
      <c r="J238" s="46"/>
      <c r="K238" s="43"/>
      <c r="L238" s="43"/>
      <c r="M238" s="43"/>
      <c r="N238" s="43"/>
      <c r="O238" s="43"/>
      <c r="P238" s="43"/>
      <c r="Q238" s="43"/>
      <c r="R238" s="43"/>
      <c r="S238" s="43"/>
      <c r="T238" s="43"/>
      <c r="U238" s="43"/>
      <c r="V238" s="43"/>
      <c r="W238" s="43"/>
      <c r="X238" s="43"/>
      <c r="Y238" s="43"/>
      <c r="Z238" s="43"/>
      <c r="AA238" s="43"/>
      <c r="AB238" s="43"/>
      <c r="AC238" s="43"/>
      <c r="AD238" s="43">
        <f>F238</f>
        <v>0</v>
      </c>
      <c r="AE238" s="43"/>
      <c r="AF238" s="43"/>
      <c r="AG238" s="43"/>
      <c r="AH238" s="43"/>
      <c r="AI238" s="43"/>
      <c r="AJ238" s="46"/>
      <c r="AK238" s="43"/>
      <c r="AL238" s="43"/>
      <c r="AM238" s="43"/>
      <c r="AN238" s="43"/>
      <c r="AO238" s="43">
        <f>N238</f>
        <v>0</v>
      </c>
      <c r="AP238" s="43">
        <f t="shared" si="23"/>
        <v>0</v>
      </c>
      <c r="AQ238" s="43">
        <f t="shared" si="22"/>
        <v>0</v>
      </c>
      <c r="AR238" s="46">
        <f>IF(F238&gt;$AR$6,F238,0)</f>
        <v>0</v>
      </c>
      <c r="AS238" s="43"/>
      <c r="AT238" s="43"/>
      <c r="AU238" s="43"/>
      <c r="AV238" s="43"/>
      <c r="AW238" s="43"/>
      <c r="AX238" s="43"/>
      <c r="AY238" s="43"/>
    </row>
    <row r="239" spans="1:51">
      <c r="A239" s="17" t="s">
        <v>800</v>
      </c>
      <c r="B239" s="18" t="s">
        <v>801</v>
      </c>
      <c r="C239" s="18" t="s">
        <v>802</v>
      </c>
      <c r="D239" s="19" t="s">
        <v>174</v>
      </c>
      <c r="E239" s="140"/>
      <c r="F239" s="46">
        <f t="shared" si="21"/>
        <v>0</v>
      </c>
      <c r="G239" s="40" t="str">
        <f>IF(_xlfn.XLOOKUP(B239,'POP Limieten'!$B$2:$B$14,'POP Limieten'!$C$2:$C$14,"")="","",IF(E239&gt;_xlfn.XLOOKUP(B239,'POP Limieten'!$B$2:$B$14,'POP Limieten'!$C$2:$C$14,""),1,0))</f>
        <v/>
      </c>
      <c r="H239" s="46"/>
      <c r="I239" s="46"/>
      <c r="J239" s="46"/>
      <c r="K239" s="43"/>
      <c r="L239" s="43"/>
      <c r="M239" s="43"/>
      <c r="N239" s="43"/>
      <c r="O239" s="43"/>
      <c r="P239" s="43"/>
      <c r="Q239" s="43"/>
      <c r="R239" s="43"/>
      <c r="S239" s="43"/>
      <c r="T239" s="43"/>
      <c r="U239" s="43"/>
      <c r="V239" s="43"/>
      <c r="W239" s="43"/>
      <c r="X239" s="43"/>
      <c r="Y239" s="43"/>
      <c r="Z239" s="43"/>
      <c r="AA239" s="43"/>
      <c r="AB239" s="43"/>
      <c r="AC239" s="43"/>
      <c r="AD239" s="43"/>
      <c r="AE239" s="43"/>
      <c r="AF239" s="43"/>
      <c r="AG239" s="43">
        <f>F239</f>
        <v>0</v>
      </c>
      <c r="AH239" s="43"/>
      <c r="AI239" s="43"/>
      <c r="AJ239" s="43"/>
      <c r="AK239" s="43"/>
      <c r="AL239" s="43"/>
      <c r="AM239" s="43"/>
      <c r="AN239" s="43"/>
      <c r="AO239" s="43"/>
      <c r="AP239" s="43"/>
      <c r="AQ239" s="43"/>
      <c r="AR239" s="43"/>
      <c r="AS239" s="43"/>
      <c r="AT239" s="43"/>
      <c r="AU239" s="43"/>
      <c r="AV239" s="43"/>
      <c r="AW239" s="43"/>
      <c r="AX239" s="43"/>
      <c r="AY239" s="43"/>
    </row>
    <row r="240" spans="1:51">
      <c r="A240" s="17"/>
      <c r="B240" s="18" t="s">
        <v>803</v>
      </c>
      <c r="C240" s="18" t="s">
        <v>804</v>
      </c>
      <c r="D240" s="19" t="s">
        <v>805</v>
      </c>
      <c r="E240" s="140"/>
      <c r="F240" s="46">
        <f t="shared" si="21"/>
        <v>0</v>
      </c>
      <c r="G240" s="40" t="str">
        <f>IF(_xlfn.XLOOKUP(B240,'POP Limieten'!$B$2:$B$14,'POP Limieten'!$C$2:$C$14,"")="","",IF(E240&gt;_xlfn.XLOOKUP(B240,'POP Limieten'!$B$2:$B$14,'POP Limieten'!$C$2:$C$14,""),1,0))</f>
        <v/>
      </c>
      <c r="H240" s="46"/>
      <c r="I240" s="46"/>
      <c r="J240" s="46"/>
      <c r="K240" s="43"/>
      <c r="L240" s="43"/>
      <c r="M240" s="43">
        <f>IF(F240&gt;$M$6,F240,0)</f>
        <v>0</v>
      </c>
      <c r="N240" s="43"/>
      <c r="O240" s="43"/>
      <c r="P240" s="43"/>
      <c r="Q240" s="43">
        <f>F240</f>
        <v>0</v>
      </c>
      <c r="R240" s="43"/>
      <c r="S240" s="43"/>
      <c r="T240" s="43"/>
      <c r="U240" s="43"/>
      <c r="V240" s="43"/>
      <c r="W240" s="43"/>
      <c r="X240" s="43"/>
      <c r="Y240" s="43"/>
      <c r="Z240" s="43"/>
      <c r="AA240" s="43"/>
      <c r="AB240" s="43"/>
      <c r="AC240" s="43"/>
      <c r="AD240" s="43"/>
      <c r="AE240" s="43"/>
      <c r="AF240" s="43"/>
      <c r="AG240" s="43">
        <f>F240</f>
        <v>0</v>
      </c>
      <c r="AH240" s="43"/>
      <c r="AI240" s="43"/>
      <c r="AJ240" s="43"/>
      <c r="AK240" s="43"/>
      <c r="AL240" s="43"/>
      <c r="AM240" s="43">
        <f>F240</f>
        <v>0</v>
      </c>
      <c r="AN240" s="43"/>
      <c r="AO240" s="43">
        <f>N240</f>
        <v>0</v>
      </c>
      <c r="AP240" s="43">
        <f t="shared" si="23"/>
        <v>0</v>
      </c>
      <c r="AQ240" s="43">
        <f t="shared" si="22"/>
        <v>0</v>
      </c>
      <c r="AR240" s="46">
        <f>IF(F240&gt;$AR$6,F240,0)</f>
        <v>0</v>
      </c>
      <c r="AS240" s="43"/>
      <c r="AT240" s="43"/>
      <c r="AU240" s="43"/>
      <c r="AV240" s="43"/>
      <c r="AW240" s="43"/>
      <c r="AX240" s="43"/>
      <c r="AY240" s="43"/>
    </row>
    <row r="241" spans="1:52">
      <c r="A241" s="17"/>
      <c r="B241" s="18" t="s">
        <v>806</v>
      </c>
      <c r="C241" s="18" t="s">
        <v>807</v>
      </c>
      <c r="D241" s="19" t="s">
        <v>174</v>
      </c>
      <c r="E241" s="140"/>
      <c r="F241" s="46">
        <f t="shared" si="21"/>
        <v>0</v>
      </c>
      <c r="G241" s="40" t="str">
        <f>IF(_xlfn.XLOOKUP(B241,'POP Limieten'!$B$2:$B$14,'POP Limieten'!$C$2:$C$14,"")="","",IF(E241&gt;_xlfn.XLOOKUP(B241,'POP Limieten'!$B$2:$B$14,'POP Limieten'!$C$2:$C$14,""),1,0))</f>
        <v/>
      </c>
      <c r="H241" s="46"/>
      <c r="I241" s="46"/>
      <c r="J241" s="46"/>
      <c r="K241" s="43"/>
      <c r="L241" s="43"/>
      <c r="M241" s="43"/>
      <c r="N241" s="43"/>
      <c r="O241" s="43"/>
      <c r="P241" s="43"/>
      <c r="Q241" s="43"/>
      <c r="R241" s="43"/>
      <c r="S241" s="43"/>
      <c r="T241" s="43"/>
      <c r="U241" s="43"/>
      <c r="V241" s="43"/>
      <c r="W241" s="43"/>
      <c r="X241" s="43"/>
      <c r="Y241" s="43"/>
      <c r="Z241" s="43"/>
      <c r="AA241" s="43"/>
      <c r="AB241" s="43"/>
      <c r="AC241" s="43"/>
      <c r="AD241" s="43"/>
      <c r="AE241" s="43"/>
      <c r="AF241" s="43"/>
      <c r="AG241" s="43">
        <f>F241</f>
        <v>0</v>
      </c>
      <c r="AH241" s="43"/>
      <c r="AI241" s="43"/>
      <c r="AJ241" s="43"/>
      <c r="AK241" s="43"/>
      <c r="AL241" s="43"/>
      <c r="AM241" s="43"/>
      <c r="AN241" s="43"/>
      <c r="AO241" s="43"/>
      <c r="AP241" s="43"/>
      <c r="AQ241" s="43"/>
      <c r="AR241" s="43"/>
      <c r="AS241" s="43"/>
      <c r="AT241" s="43"/>
      <c r="AU241" s="43"/>
      <c r="AV241" s="43"/>
      <c r="AW241" s="43"/>
      <c r="AX241" s="43"/>
      <c r="AY241" s="43"/>
    </row>
    <row r="242" spans="1:52">
      <c r="A242" s="17"/>
      <c r="B242" s="18" t="s">
        <v>808</v>
      </c>
      <c r="C242" s="18" t="s">
        <v>809</v>
      </c>
      <c r="D242" s="79" t="s">
        <v>810</v>
      </c>
      <c r="E242" s="140"/>
      <c r="F242" s="46">
        <f t="shared" si="21"/>
        <v>0</v>
      </c>
      <c r="G242" s="40" t="str">
        <f>IF(_xlfn.XLOOKUP(B242,'POP Limieten'!$B$2:$B$14,'POP Limieten'!$C$2:$C$14,"")="","",IF(E242&gt;_xlfn.XLOOKUP(B242,'POP Limieten'!$B$2:$B$14,'POP Limieten'!$C$2:$C$14,""),1,0))</f>
        <v/>
      </c>
      <c r="H242" s="46"/>
      <c r="I242" s="46"/>
      <c r="J242" s="46"/>
      <c r="K242" s="43"/>
      <c r="L242" s="43"/>
      <c r="M242" s="43">
        <f>IF(F242&gt;$M$6,F242,0)</f>
        <v>0</v>
      </c>
      <c r="N242" s="43"/>
      <c r="O242" s="43"/>
      <c r="P242" s="43">
        <f>F242</f>
        <v>0</v>
      </c>
      <c r="Q242" s="43"/>
      <c r="R242" s="43"/>
      <c r="S242" s="43"/>
      <c r="T242" s="43"/>
      <c r="U242" s="43"/>
      <c r="V242" s="43"/>
      <c r="W242" s="43"/>
      <c r="X242" s="43"/>
      <c r="Y242" s="43"/>
      <c r="Z242" s="43"/>
      <c r="AA242" s="43"/>
      <c r="AB242" s="43"/>
      <c r="AC242" s="43"/>
      <c r="AD242" s="43"/>
      <c r="AE242" s="43"/>
      <c r="AF242" s="43"/>
      <c r="AG242" s="43">
        <f>F242</f>
        <v>0</v>
      </c>
      <c r="AH242" s="43"/>
      <c r="AI242" s="43"/>
      <c r="AJ242" s="43"/>
      <c r="AK242" s="43"/>
      <c r="AL242" s="43"/>
      <c r="AM242" s="43"/>
      <c r="AN242" s="43"/>
      <c r="AO242" s="43">
        <f>N242</f>
        <v>0</v>
      </c>
      <c r="AP242" s="43">
        <f t="shared" si="23"/>
        <v>0</v>
      </c>
      <c r="AQ242" s="43">
        <f t="shared" si="22"/>
        <v>0</v>
      </c>
      <c r="AR242" s="46">
        <f>IF(F242&gt;$AR$6,F242,0)</f>
        <v>0</v>
      </c>
      <c r="AS242" s="43"/>
      <c r="AT242" s="43"/>
      <c r="AU242" s="43"/>
      <c r="AV242" s="43"/>
      <c r="AW242" s="43"/>
      <c r="AX242" s="43"/>
      <c r="AY242" s="43"/>
    </row>
    <row r="243" spans="1:52">
      <c r="A243" s="17"/>
      <c r="B243" s="18" t="s">
        <v>811</v>
      </c>
      <c r="C243" s="18" t="s">
        <v>812</v>
      </c>
      <c r="D243" s="19" t="s">
        <v>813</v>
      </c>
      <c r="E243" s="140"/>
      <c r="F243" s="46">
        <f t="shared" si="21"/>
        <v>0</v>
      </c>
      <c r="G243" s="40" t="str">
        <f>IF(_xlfn.XLOOKUP(B243,'POP Limieten'!$B$2:$B$14,'POP Limieten'!$C$2:$C$14,"")="","",IF(E243&gt;_xlfn.XLOOKUP(B243,'POP Limieten'!$B$2:$B$14,'POP Limieten'!$C$2:$C$14,""),1,0))</f>
        <v/>
      </c>
      <c r="H243" s="46"/>
      <c r="I243" s="46"/>
      <c r="J243" s="46"/>
      <c r="K243" s="43"/>
      <c r="L243" s="43">
        <f>IF(F243&gt;$L$6,F243,0)</f>
        <v>0</v>
      </c>
      <c r="M243" s="43"/>
      <c r="N243" s="43"/>
      <c r="O243" s="43"/>
      <c r="P243" s="43"/>
      <c r="Q243" s="43"/>
      <c r="R243" s="43"/>
      <c r="S243" s="43"/>
      <c r="T243" s="43"/>
      <c r="U243" s="43"/>
      <c r="V243" s="43"/>
      <c r="W243" s="43"/>
      <c r="X243" s="43"/>
      <c r="Y243" s="43"/>
      <c r="Z243" s="43"/>
      <c r="AA243" s="43">
        <f>IF(F243&gt;$AA$6,F243,0)</f>
        <v>0</v>
      </c>
      <c r="AB243" s="43"/>
      <c r="AC243" s="43"/>
      <c r="AD243" s="43"/>
      <c r="AE243" s="43">
        <f>IF(F243&gt;$AE$6,F243,0)</f>
        <v>0</v>
      </c>
      <c r="AF243" s="43"/>
      <c r="AG243" s="43"/>
      <c r="AH243" s="43"/>
      <c r="AI243" s="43"/>
      <c r="AJ243" s="43"/>
      <c r="AK243" s="43"/>
      <c r="AL243" s="43"/>
      <c r="AM243" s="43"/>
      <c r="AN243" s="43"/>
      <c r="AO243" s="43"/>
      <c r="AP243" s="43"/>
      <c r="AQ243" s="43"/>
      <c r="AR243" s="43"/>
      <c r="AS243" s="43"/>
      <c r="AT243" s="43"/>
      <c r="AU243" s="43"/>
      <c r="AV243" s="43"/>
      <c r="AW243" s="43"/>
      <c r="AX243" s="43"/>
      <c r="AY243" s="43"/>
    </row>
    <row r="244" spans="1:52">
      <c r="A244" s="17"/>
      <c r="B244" s="18" t="s">
        <v>814</v>
      </c>
      <c r="C244" s="18" t="s">
        <v>815</v>
      </c>
      <c r="D244" s="19" t="s">
        <v>816</v>
      </c>
      <c r="E244" s="140"/>
      <c r="F244" s="46">
        <f t="shared" si="21"/>
        <v>0</v>
      </c>
      <c r="G244" s="40" t="str">
        <f>IF(_xlfn.XLOOKUP(B244,'POP Limieten'!$B$2:$B$14,'POP Limieten'!$C$2:$C$14,"")="","",IF(E244&gt;_xlfn.XLOOKUP(B244,'POP Limieten'!$B$2:$B$14,'POP Limieten'!$C$2:$C$14,""),1,0))</f>
        <v/>
      </c>
      <c r="H244" s="46"/>
      <c r="I244" s="46"/>
      <c r="J244" s="46"/>
      <c r="K244" s="43">
        <f>F244</f>
        <v>0</v>
      </c>
      <c r="L244" s="43">
        <f>IF(F244&gt;$L$6,F244,0)</f>
        <v>0</v>
      </c>
      <c r="M244" s="43"/>
      <c r="N244" s="43"/>
      <c r="O244" s="43"/>
      <c r="P244" s="43"/>
      <c r="Q244" s="43"/>
      <c r="R244" s="43"/>
      <c r="S244" s="43"/>
      <c r="T244" s="43"/>
      <c r="U244" s="43"/>
      <c r="V244" s="43"/>
      <c r="W244" s="43">
        <f>IF(F244&gt;$W$6,F244,0)</f>
        <v>0</v>
      </c>
      <c r="X244" s="43"/>
      <c r="Y244" s="43"/>
      <c r="Z244" s="43"/>
      <c r="AA244" s="43"/>
      <c r="AB244" s="43"/>
      <c r="AC244" s="43"/>
      <c r="AD244" s="43"/>
      <c r="AE244" s="43">
        <f>IF(F244&gt;$AE$6,F244,0)</f>
        <v>0</v>
      </c>
      <c r="AF244" s="43"/>
      <c r="AG244" s="43"/>
      <c r="AH244" s="43"/>
      <c r="AI244" s="43"/>
      <c r="AJ244" s="43"/>
      <c r="AK244" s="43"/>
      <c r="AL244" s="43"/>
      <c r="AM244" s="43"/>
      <c r="AN244" s="43"/>
      <c r="AO244" s="43">
        <f>IF(F244&gt;$AO$6,F244,0)</f>
        <v>0</v>
      </c>
      <c r="AP244" s="43"/>
      <c r="AQ244" s="43"/>
      <c r="AR244" s="43"/>
      <c r="AS244" s="43"/>
      <c r="AT244" s="43"/>
      <c r="AU244" s="43"/>
      <c r="AV244" s="43"/>
      <c r="AW244" s="43"/>
      <c r="AX244" s="43"/>
      <c r="AY244" s="43"/>
    </row>
    <row r="245" spans="1:52">
      <c r="A245" s="18"/>
      <c r="B245" s="18" t="s">
        <v>817</v>
      </c>
      <c r="C245" s="18" t="s">
        <v>818</v>
      </c>
      <c r="D245" s="19" t="s">
        <v>819</v>
      </c>
      <c r="E245" s="140"/>
      <c r="F245" s="46">
        <f t="shared" si="21"/>
        <v>0</v>
      </c>
      <c r="G245" s="40" t="str">
        <f>IF(_xlfn.XLOOKUP(B245,'POP Limieten'!$B$2:$B$14,'POP Limieten'!$C$2:$C$14,"")="","",IF(E245&gt;_xlfn.XLOOKUP(B245,'POP Limieten'!$B$2:$B$14,'POP Limieten'!$C$2:$C$14,""),1,0))</f>
        <v/>
      </c>
      <c r="H245" s="46"/>
      <c r="I245" s="46"/>
      <c r="J245" s="46"/>
      <c r="K245" s="43"/>
      <c r="L245" s="43">
        <f>IF(F245&gt;$L$6,F245,0)</f>
        <v>0</v>
      </c>
      <c r="M245" s="43"/>
      <c r="N245" s="43"/>
      <c r="O245" s="43"/>
      <c r="P245" s="43"/>
      <c r="Q245" s="43"/>
      <c r="R245" s="43"/>
      <c r="S245" s="43"/>
      <c r="T245" s="43"/>
      <c r="U245" s="43"/>
      <c r="V245" s="43"/>
      <c r="W245" s="43">
        <f>IF(F245&gt;$W$6,F245,0)</f>
        <v>0</v>
      </c>
      <c r="X245" s="43">
        <f>IF(F245&gt;$X$6,F245,0)</f>
        <v>0</v>
      </c>
      <c r="Y245" s="43">
        <f>IF(F245&gt;$Y$6,F245,0)</f>
        <v>0</v>
      </c>
      <c r="Z245" s="43"/>
      <c r="AA245" s="43"/>
      <c r="AB245" s="43"/>
      <c r="AC245" s="43">
        <f>F245</f>
        <v>0</v>
      </c>
      <c r="AD245" s="43"/>
      <c r="AE245" s="43">
        <f>IF(F245&gt;$AE$6,F245,0)</f>
        <v>0</v>
      </c>
      <c r="AF245" s="43"/>
      <c r="AG245" s="43"/>
      <c r="AH245" s="43"/>
      <c r="AI245" s="43"/>
      <c r="AJ245" s="46">
        <f>F245</f>
        <v>0</v>
      </c>
      <c r="AK245" s="43"/>
      <c r="AL245" s="43"/>
      <c r="AM245" s="43">
        <f>F245</f>
        <v>0</v>
      </c>
      <c r="AN245" s="43"/>
      <c r="AO245" s="43"/>
      <c r="AP245" s="43"/>
      <c r="AQ245" s="43"/>
      <c r="AR245" s="43"/>
      <c r="AS245" s="43"/>
      <c r="AT245" s="43"/>
      <c r="AU245" s="43"/>
      <c r="AV245" s="43"/>
      <c r="AW245" s="43"/>
      <c r="AX245" s="43"/>
      <c r="AY245" s="43"/>
    </row>
    <row r="246" spans="1:52">
      <c r="A246" s="118"/>
      <c r="B246" s="104" t="s">
        <v>820</v>
      </c>
      <c r="C246" s="104" t="s">
        <v>286</v>
      </c>
      <c r="D246" s="105" t="s">
        <v>821</v>
      </c>
      <c r="E246" s="141"/>
      <c r="F246" s="107">
        <f t="shared" si="21"/>
        <v>0</v>
      </c>
      <c r="G246" s="138" t="str">
        <f>IF(_xlfn.XLOOKUP(B246,'POP Limieten'!$B$2:$B$14,'POP Limieten'!$C$2:$C$14,"")="","",IF(E246&gt;_xlfn.XLOOKUP(B246,'POP Limieten'!$B$2:$B$14,'POP Limieten'!$C$2:$C$14,""),1,0))</f>
        <v/>
      </c>
      <c r="H246" s="107"/>
      <c r="I246" s="107"/>
      <c r="J246" s="107"/>
      <c r="K246" s="108"/>
      <c r="L246" s="108"/>
      <c r="M246" s="108"/>
      <c r="N246" s="108"/>
      <c r="O246" s="108">
        <f>F246</f>
        <v>0</v>
      </c>
      <c r="P246" s="108"/>
      <c r="Q246" s="108"/>
      <c r="R246" s="108"/>
      <c r="S246" s="108"/>
      <c r="T246" s="108"/>
      <c r="U246" s="108"/>
      <c r="V246" s="108"/>
      <c r="W246" s="108"/>
      <c r="X246" s="108"/>
      <c r="Y246" s="108"/>
      <c r="Z246" s="108"/>
      <c r="AA246" s="108"/>
      <c r="AB246" s="108"/>
      <c r="AC246" s="108">
        <f>F246</f>
        <v>0</v>
      </c>
      <c r="AD246" s="108"/>
      <c r="AE246" s="108"/>
      <c r="AF246" s="108"/>
      <c r="AG246" s="108"/>
      <c r="AH246" s="108"/>
      <c r="AI246" s="108"/>
      <c r="AJ246" s="108"/>
      <c r="AK246" s="108"/>
      <c r="AL246" s="108"/>
      <c r="AM246" s="108"/>
      <c r="AN246" s="108"/>
      <c r="AO246" s="108"/>
      <c r="AP246" s="108"/>
      <c r="AQ246" s="108"/>
      <c r="AR246" s="108"/>
      <c r="AS246" s="108"/>
      <c r="AT246" s="108"/>
      <c r="AU246" s="133"/>
      <c r="AV246" s="43"/>
      <c r="AW246" s="43"/>
      <c r="AX246" s="43"/>
      <c r="AY246" s="43"/>
    </row>
    <row r="247" spans="1:52">
      <c r="A247" s="35"/>
      <c r="B247" s="18" t="s">
        <v>822</v>
      </c>
      <c r="C247" s="18" t="s">
        <v>823</v>
      </c>
      <c r="D247" s="19" t="s">
        <v>824</v>
      </c>
      <c r="E247" s="140"/>
      <c r="F247" s="46">
        <f t="shared" si="21"/>
        <v>0</v>
      </c>
      <c r="G247" s="40" t="str">
        <f>IF(_xlfn.XLOOKUP(B247,'POP Limieten'!$B$2:$B$14,'POP Limieten'!$C$2:$C$14,"")="","",IF(E247&gt;_xlfn.XLOOKUP(B247,'POP Limieten'!$B$2:$B$14,'POP Limieten'!$C$2:$C$14,""),1,0))</f>
        <v/>
      </c>
      <c r="H247" s="46"/>
      <c r="I247" s="46"/>
      <c r="J247" s="46"/>
      <c r="K247" s="43">
        <f>F247</f>
        <v>0</v>
      </c>
      <c r="L247" s="43"/>
      <c r="M247" s="43"/>
      <c r="N247" s="43">
        <f>IF(F247&gt;$N$6,F247,0)</f>
        <v>0</v>
      </c>
      <c r="O247" s="43"/>
      <c r="P247" s="43"/>
      <c r="Q247" s="43"/>
      <c r="R247" s="43"/>
      <c r="S247" s="43"/>
      <c r="T247" s="43"/>
      <c r="U247" s="43"/>
      <c r="V247" s="43"/>
      <c r="W247" s="43"/>
      <c r="X247" s="43"/>
      <c r="Y247" s="43"/>
      <c r="Z247" s="43"/>
      <c r="AA247" s="43"/>
      <c r="AB247" s="43"/>
      <c r="AC247" s="43"/>
      <c r="AD247" s="43"/>
      <c r="AE247" s="43"/>
      <c r="AF247" s="43"/>
      <c r="AG247" s="43"/>
      <c r="AH247" s="43"/>
      <c r="AI247" s="43"/>
      <c r="AJ247" s="43"/>
      <c r="AK247" s="43"/>
      <c r="AL247" s="43"/>
      <c r="AM247" s="43"/>
      <c r="AN247" s="43"/>
      <c r="AO247" s="43"/>
      <c r="AP247" s="43"/>
      <c r="AQ247" s="43"/>
      <c r="AV247" s="43"/>
      <c r="AW247" s="43"/>
      <c r="AX247" s="43"/>
      <c r="AY247" s="43"/>
    </row>
    <row r="248" spans="1:52">
      <c r="A248" s="114"/>
      <c r="E248" s="115"/>
      <c r="F248" s="109"/>
      <c r="H248" s="109"/>
      <c r="I248" s="109"/>
      <c r="J248" s="109"/>
      <c r="AZ248" s="60"/>
    </row>
    <row r="249" spans="1:52">
      <c r="A249" s="116"/>
      <c r="E249" s="115"/>
      <c r="F249" s="109"/>
      <c r="H249" s="109"/>
      <c r="I249" s="109"/>
      <c r="J249" s="109"/>
    </row>
    <row r="250" spans="1:52">
      <c r="A250" s="142" t="s">
        <v>825</v>
      </c>
      <c r="E250" s="115"/>
      <c r="F250" s="109"/>
      <c r="H250" s="109"/>
      <c r="I250" s="109"/>
      <c r="J250" s="109"/>
    </row>
    <row r="251" spans="1:52">
      <c r="A251" s="116"/>
      <c r="E251" s="115"/>
      <c r="F251" s="109"/>
      <c r="H251" s="109"/>
      <c r="I251" s="109"/>
      <c r="J251" s="109"/>
    </row>
    <row r="252" spans="1:52">
      <c r="A252" s="116"/>
      <c r="E252" s="115"/>
      <c r="F252" s="109"/>
      <c r="H252" s="109"/>
      <c r="I252" s="109"/>
      <c r="J252" s="109"/>
    </row>
    <row r="254" spans="1:52" s="59" customFormat="1">
      <c r="A254" s="56"/>
      <c r="B254" s="56"/>
      <c r="C254" s="12"/>
      <c r="D254" s="57"/>
      <c r="E254" s="58"/>
    </row>
    <row r="255" spans="1:52" s="59" customFormat="1" ht="14.45" customHeight="1">
      <c r="A255" s="154"/>
      <c r="B255" s="154"/>
      <c r="C255" s="13"/>
      <c r="D255" s="117"/>
      <c r="E255" s="58"/>
    </row>
    <row r="256" spans="1:52" s="59" customFormat="1">
      <c r="A256" s="56"/>
      <c r="B256" s="56"/>
      <c r="C256" s="12"/>
      <c r="D256" s="57"/>
      <c r="E256" s="58"/>
    </row>
    <row r="257" spans="1:5" s="59" customFormat="1">
      <c r="A257" s="56"/>
      <c r="B257" s="56"/>
      <c r="C257" s="12"/>
      <c r="D257" s="57"/>
      <c r="E257" s="58"/>
    </row>
  </sheetData>
  <sheetProtection sort="0" autoFilter="0"/>
  <protectedRanges>
    <protectedRange password="CA7D" sqref="E8:E252 E5" name="Concentration à introduire mg_kg ms"/>
    <protectedRange password="CA7D" sqref="E4" name="Concentration à introduire mg_kg ms_1"/>
  </protectedRanges>
  <autoFilter ref="B12:C12" xr:uid="{568CB2FC-C670-4387-993C-1A728C91828C}"/>
  <mergeCells count="4">
    <mergeCell ref="A1:B1"/>
    <mergeCell ref="A2:B3"/>
    <mergeCell ref="AV2:AY2"/>
    <mergeCell ref="A255:B255"/>
  </mergeCells>
  <conditionalFormatting sqref="B4">
    <cfRule type="cellIs" dxfId="9" priority="17" stopIfTrue="1" operator="equal">
      <formula>"verder te onderzoeken"</formula>
    </cfRule>
    <cfRule type="cellIs" dxfId="8" priority="27" stopIfTrue="1" operator="equal">
      <formula>"gevaarlijk"</formula>
    </cfRule>
    <cfRule type="cellIs" dxfId="7" priority="28" stopIfTrue="1" operator="equal">
      <formula>"niet gevaarlijk"</formula>
    </cfRule>
  </conditionalFormatting>
  <conditionalFormatting sqref="G11:G12">
    <cfRule type="cellIs" dxfId="6" priority="18" stopIfTrue="1" operator="equal">
      <formula>"gevaarlijk"</formula>
    </cfRule>
    <cfRule type="cellIs" dxfId="5" priority="19" stopIfTrue="1" operator="equal">
      <formula>"niet gevaarlijk"</formula>
    </cfRule>
  </conditionalFormatting>
  <conditionalFormatting sqref="H11:K12">
    <cfRule type="cellIs" dxfId="4" priority="20" stopIfTrue="1" operator="equal">
      <formula>"verder te onderzoeken"</formula>
    </cfRule>
  </conditionalFormatting>
  <conditionalFormatting sqref="H11:O12">
    <cfRule type="cellIs" dxfId="3" priority="21" stopIfTrue="1" operator="equal">
      <formula>"gevaarlijk"</formula>
    </cfRule>
    <cfRule type="cellIs" dxfId="2" priority="22" stopIfTrue="1" operator="equal">
      <formula>"niet gevaarlijk"</formula>
    </cfRule>
  </conditionalFormatting>
  <conditionalFormatting sqref="P11:AY12">
    <cfRule type="cellIs" dxfId="1" priority="1" stopIfTrue="1" operator="equal">
      <formula>"gevaarlijk"</formula>
    </cfRule>
    <cfRule type="cellIs" dxfId="0" priority="2" stopIfTrue="1" operator="equal">
      <formula>"niet gevaarlijk"</formula>
    </cfRule>
  </conditionalFormatting>
  <hyperlinks>
    <hyperlink ref="C3" r:id="rId1" display="Klik hier om een stof toe te voegen" xr:uid="{91151FDE-39FC-47E8-BACC-F46BD99DDD5C}"/>
  </hyperlinks>
  <pageMargins left="0.7" right="0.7" top="0.75" bottom="0.75" header="0.3" footer="0.3"/>
  <pageSetup orientation="portrait" horizontalDpi="300" verticalDpi="300" r:id="rId2"/>
  <ignoredErrors>
    <ignoredError sqref="AC11" formula="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6E8A89-D46E-49BC-B9CD-F4560117EA01}">
  <dimension ref="A1:T28"/>
  <sheetViews>
    <sheetView workbookViewId="0">
      <selection activeCell="J29" sqref="J29"/>
    </sheetView>
  </sheetViews>
  <sheetFormatPr defaultRowHeight="15"/>
  <cols>
    <col min="1" max="1" width="39.28515625" customWidth="1"/>
  </cols>
  <sheetData>
    <row r="1" spans="1:20">
      <c r="E1" s="8" t="s">
        <v>829</v>
      </c>
    </row>
    <row r="2" spans="1:20">
      <c r="A2" s="6" t="s">
        <v>830</v>
      </c>
      <c r="B2" s="5"/>
      <c r="C2" s="5"/>
      <c r="D2" s="5"/>
      <c r="E2" s="9" t="s">
        <v>831</v>
      </c>
      <c r="F2" s="5" t="s">
        <v>832</v>
      </c>
      <c r="G2" s="5"/>
      <c r="H2" s="5"/>
      <c r="I2" s="5"/>
      <c r="J2" s="5"/>
      <c r="K2" s="5"/>
      <c r="L2" s="5"/>
      <c r="M2" s="5"/>
      <c r="N2" s="5"/>
      <c r="O2" s="5"/>
      <c r="P2" s="5"/>
      <c r="Q2" s="1"/>
      <c r="R2" s="1"/>
      <c r="S2" s="2"/>
      <c r="T2" s="3"/>
    </row>
    <row r="3" spans="1:20">
      <c r="A3" s="7" t="s">
        <v>833</v>
      </c>
      <c r="B3" t="s">
        <v>834</v>
      </c>
      <c r="E3" s="10" t="s">
        <v>94</v>
      </c>
      <c r="F3" t="s">
        <v>49</v>
      </c>
      <c r="Q3" s="1"/>
      <c r="R3" s="1"/>
      <c r="S3" s="2"/>
      <c r="T3" s="3"/>
    </row>
    <row r="4" spans="1:20">
      <c r="A4" s="7" t="s">
        <v>835</v>
      </c>
      <c r="B4" t="s">
        <v>836</v>
      </c>
      <c r="E4" s="10" t="s">
        <v>110</v>
      </c>
      <c r="F4" s="1"/>
      <c r="G4" s="1"/>
      <c r="I4" s="1"/>
      <c r="Q4" s="1"/>
      <c r="R4" s="1"/>
      <c r="S4" s="2"/>
      <c r="T4" s="3"/>
    </row>
    <row r="5" spans="1:20">
      <c r="E5" s="10" t="s">
        <v>105</v>
      </c>
      <c r="F5" t="s">
        <v>837</v>
      </c>
      <c r="I5" s="1"/>
      <c r="Q5" s="1"/>
      <c r="R5" s="1"/>
      <c r="S5" s="2"/>
      <c r="T5" s="3"/>
    </row>
    <row r="6" spans="1:20">
      <c r="E6" s="10" t="s">
        <v>838</v>
      </c>
      <c r="F6" t="s">
        <v>839</v>
      </c>
      <c r="I6" s="1"/>
      <c r="Q6" s="1"/>
      <c r="R6" s="1"/>
      <c r="S6" s="2"/>
      <c r="T6" s="3"/>
    </row>
    <row r="7" spans="1:20">
      <c r="E7" s="10" t="s">
        <v>840</v>
      </c>
      <c r="F7" t="s">
        <v>841</v>
      </c>
      <c r="Q7" s="1"/>
      <c r="R7" s="1"/>
      <c r="S7" s="2"/>
      <c r="T7" s="3"/>
    </row>
    <row r="8" spans="1:20">
      <c r="E8" s="10" t="s">
        <v>842</v>
      </c>
      <c r="Q8" s="1"/>
      <c r="R8" s="1"/>
      <c r="S8" s="2"/>
      <c r="T8" s="3"/>
    </row>
    <row r="9" spans="1:20">
      <c r="E9" s="10" t="s">
        <v>120</v>
      </c>
      <c r="Q9" s="1"/>
      <c r="R9" s="1"/>
      <c r="S9" s="2"/>
      <c r="T9" s="3"/>
    </row>
    <row r="10" spans="1:20" s="5" customFormat="1" ht="30">
      <c r="A10" s="76" t="s">
        <v>843</v>
      </c>
      <c r="E10" s="9" t="s">
        <v>844</v>
      </c>
      <c r="F10" s="5" t="s">
        <v>845</v>
      </c>
      <c r="H10" s="5" t="s">
        <v>846</v>
      </c>
      <c r="I10" s="5" t="s">
        <v>847</v>
      </c>
      <c r="K10" s="5" t="s">
        <v>848</v>
      </c>
      <c r="L10" s="5" t="s">
        <v>849</v>
      </c>
      <c r="M10" s="5" t="s">
        <v>850</v>
      </c>
      <c r="N10" s="73"/>
      <c r="O10" s="73" t="s">
        <v>851</v>
      </c>
      <c r="P10" s="73"/>
      <c r="Q10" s="73"/>
      <c r="R10" s="73"/>
      <c r="S10" s="74"/>
      <c r="T10" s="75"/>
    </row>
    <row r="11" spans="1:20">
      <c r="A11" s="7" t="s">
        <v>852</v>
      </c>
      <c r="B11" t="s">
        <v>853</v>
      </c>
      <c r="E11" s="10" t="s">
        <v>102</v>
      </c>
      <c r="F11" t="s">
        <v>854</v>
      </c>
      <c r="N11" s="1"/>
      <c r="O11" s="1"/>
      <c r="P11" s="1"/>
      <c r="Q11" s="1"/>
      <c r="R11" s="1"/>
      <c r="S11" s="2"/>
      <c r="T11" s="3"/>
    </row>
    <row r="12" spans="1:20">
      <c r="A12" s="78"/>
      <c r="E12" s="10" t="s">
        <v>838</v>
      </c>
      <c r="F12" t="s">
        <v>839</v>
      </c>
      <c r="N12" s="1"/>
      <c r="O12" s="1"/>
      <c r="P12" s="1"/>
      <c r="Q12" s="1"/>
      <c r="R12" s="1"/>
      <c r="S12" s="2"/>
      <c r="T12" s="3"/>
    </row>
    <row r="13" spans="1:20">
      <c r="E13" s="10" t="s">
        <v>94</v>
      </c>
      <c r="F13" t="s">
        <v>49</v>
      </c>
      <c r="I13" s="1"/>
      <c r="N13" s="1"/>
      <c r="O13" s="1"/>
      <c r="P13" s="1"/>
      <c r="Q13" s="1"/>
      <c r="R13" s="1"/>
      <c r="S13" s="2"/>
      <c r="T13" s="3"/>
    </row>
    <row r="14" spans="1:20">
      <c r="E14" s="10" t="s">
        <v>106</v>
      </c>
      <c r="F14" t="s">
        <v>855</v>
      </c>
      <c r="N14" s="1"/>
      <c r="O14" s="1"/>
      <c r="P14" s="1"/>
      <c r="Q14" s="1"/>
      <c r="R14" s="1"/>
      <c r="S14" s="2"/>
      <c r="T14" s="3"/>
    </row>
    <row r="15" spans="1:20">
      <c r="E15" s="10" t="s">
        <v>856</v>
      </c>
      <c r="N15" s="1"/>
      <c r="O15" s="1"/>
      <c r="P15" s="1"/>
      <c r="Q15" s="1"/>
      <c r="R15" s="1"/>
      <c r="S15" s="2"/>
      <c r="T15" s="3"/>
    </row>
    <row r="16" spans="1:20" ht="13.9" customHeight="1">
      <c r="E16" s="10" t="s">
        <v>120</v>
      </c>
      <c r="N16" s="1"/>
      <c r="O16" s="1"/>
      <c r="P16" s="1"/>
      <c r="Q16" s="1"/>
      <c r="R16" s="1"/>
      <c r="S16" s="2"/>
      <c r="T16" s="3"/>
    </row>
    <row r="17" spans="1:20" s="5" customFormat="1">
      <c r="A17" s="6" t="s">
        <v>857</v>
      </c>
      <c r="B17" s="6"/>
      <c r="C17" s="6"/>
      <c r="D17" s="6"/>
      <c r="E17" s="9" t="s">
        <v>94</v>
      </c>
      <c r="F17" s="72" t="s">
        <v>858</v>
      </c>
      <c r="G17" s="5" t="s">
        <v>859</v>
      </c>
      <c r="J17" s="5" t="s">
        <v>860</v>
      </c>
      <c r="Q17" s="73"/>
      <c r="R17" s="73"/>
      <c r="S17" s="74"/>
      <c r="T17" s="75"/>
    </row>
    <row r="18" spans="1:20">
      <c r="A18" s="7" t="s">
        <v>861</v>
      </c>
      <c r="B18" t="s">
        <v>862</v>
      </c>
      <c r="C18" s="4"/>
      <c r="D18" s="4"/>
      <c r="E18" s="11" t="s">
        <v>105</v>
      </c>
      <c r="J18" t="s">
        <v>863</v>
      </c>
      <c r="M18" t="s">
        <v>864</v>
      </c>
      <c r="Q18" s="1"/>
      <c r="R18" s="1"/>
      <c r="S18" s="2"/>
      <c r="T18" s="3"/>
    </row>
    <row r="19" spans="1:20">
      <c r="A19" s="4"/>
      <c r="B19" s="4"/>
      <c r="C19" s="4"/>
      <c r="D19" s="4"/>
      <c r="E19" s="11" t="s">
        <v>865</v>
      </c>
      <c r="F19" s="1"/>
      <c r="J19" t="s">
        <v>866</v>
      </c>
      <c r="K19" t="s">
        <v>867</v>
      </c>
      <c r="M19" t="s">
        <v>868</v>
      </c>
      <c r="Q19" s="1"/>
      <c r="R19" s="1"/>
      <c r="S19" s="2"/>
      <c r="T19" s="3"/>
    </row>
    <row r="20" spans="1:20">
      <c r="A20" s="4"/>
      <c r="B20" s="4"/>
      <c r="C20" s="4"/>
      <c r="D20" s="4"/>
      <c r="E20" s="11" t="s">
        <v>869</v>
      </c>
      <c r="J20" t="s">
        <v>866</v>
      </c>
      <c r="M20" t="s">
        <v>868</v>
      </c>
      <c r="Q20" s="1"/>
      <c r="R20" s="1"/>
      <c r="S20" s="2"/>
      <c r="T20" s="3"/>
    </row>
    <row r="27" spans="1:20">
      <c r="A27" t="s">
        <v>870</v>
      </c>
    </row>
    <row r="28" spans="1:20">
      <c r="A28" s="85" t="s">
        <v>871</v>
      </c>
    </row>
  </sheetData>
  <hyperlinks>
    <hyperlink ref="A28" r:id="rId1" display="https://www.concawe.eu/wp-content/uploads/Rpt_23-9.pdf?_rt=MXwxfGhhemFyZCBjbGFzc2lmaWNhdGlvbiBhbmQgbGFiZWxpbmcgb2YgcGV0cm9saXVtfDE3MTc0OTAyODQ&amp;_rt_nonce=999fd736b8" xr:uid="{0E98288A-0A1D-43CC-9759-0D6067ADE0A9}"/>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R3" sqref="R3"/>
    </sheetView>
  </sheetViews>
  <sheetFormatPr defaultRowHeight="15"/>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7729-64AD-4CE3-8A39-8367F4EA4F51}">
  <dimension ref="A1:E16"/>
  <sheetViews>
    <sheetView workbookViewId="0">
      <selection activeCell="C22" sqref="C22"/>
    </sheetView>
  </sheetViews>
  <sheetFormatPr defaultColWidth="8.7109375" defaultRowHeight="15"/>
  <cols>
    <col min="1" max="1" width="10.28515625" bestFit="1" customWidth="1"/>
    <col min="2" max="2" width="58.7109375" bestFit="1" customWidth="1"/>
    <col min="3" max="3" width="17" bestFit="1" customWidth="1"/>
    <col min="4" max="4" width="5.85546875" bestFit="1" customWidth="1"/>
    <col min="5" max="5" width="16.5703125" customWidth="1"/>
  </cols>
  <sheetData>
    <row r="1" spans="1:5" ht="25.5">
      <c r="A1" s="124" t="s">
        <v>872</v>
      </c>
      <c r="B1" s="125" t="s">
        <v>873</v>
      </c>
      <c r="C1" s="126" t="s">
        <v>874</v>
      </c>
      <c r="D1" s="126" t="s">
        <v>875</v>
      </c>
      <c r="E1" s="126" t="s">
        <v>876</v>
      </c>
    </row>
    <row r="2" spans="1:5" ht="25.5">
      <c r="A2" s="127">
        <v>200</v>
      </c>
      <c r="B2" s="128" t="s">
        <v>694</v>
      </c>
      <c r="C2" s="128">
        <v>50</v>
      </c>
      <c r="D2" s="128" t="s">
        <v>877</v>
      </c>
      <c r="E2" s="128">
        <f t="shared" ref="E2:E14" si="0">C2*0.0000001</f>
        <v>4.9999999999999996E-6</v>
      </c>
    </row>
    <row r="3" spans="1:5" ht="25.5">
      <c r="A3" s="129">
        <v>203</v>
      </c>
      <c r="B3" s="130" t="s">
        <v>703</v>
      </c>
      <c r="C3" s="131">
        <v>50</v>
      </c>
      <c r="D3" s="131" t="s">
        <v>877</v>
      </c>
      <c r="E3" s="131">
        <f t="shared" si="0"/>
        <v>4.9999999999999996E-6</v>
      </c>
    </row>
    <row r="4" spans="1:5" ht="25.5">
      <c r="A4" s="129">
        <v>204</v>
      </c>
      <c r="B4" s="130" t="s">
        <v>706</v>
      </c>
      <c r="C4" s="131">
        <v>50</v>
      </c>
      <c r="D4" s="131" t="s">
        <v>877</v>
      </c>
      <c r="E4" s="131">
        <f t="shared" si="0"/>
        <v>4.9999999999999996E-6</v>
      </c>
    </row>
    <row r="5" spans="1:5" ht="25.5">
      <c r="A5" s="127">
        <v>190</v>
      </c>
      <c r="B5" s="128" t="s">
        <v>667</v>
      </c>
      <c r="C5" s="128">
        <v>50</v>
      </c>
      <c r="D5" s="128" t="s">
        <v>877</v>
      </c>
      <c r="E5" s="128">
        <f t="shared" si="0"/>
        <v>4.9999999999999996E-6</v>
      </c>
    </row>
    <row r="6" spans="1:5" ht="25.5">
      <c r="A6" s="129">
        <v>191</v>
      </c>
      <c r="B6" s="130" t="s">
        <v>670</v>
      </c>
      <c r="C6" s="131">
        <v>50</v>
      </c>
      <c r="D6" s="131" t="s">
        <v>877</v>
      </c>
      <c r="E6" s="131">
        <f t="shared" si="0"/>
        <v>4.9999999999999996E-6</v>
      </c>
    </row>
    <row r="7" spans="1:5" ht="25.5">
      <c r="A7" s="127">
        <v>192</v>
      </c>
      <c r="B7" s="128" t="s">
        <v>672</v>
      </c>
      <c r="C7" s="128">
        <v>50</v>
      </c>
      <c r="D7" s="128" t="s">
        <v>877</v>
      </c>
      <c r="E7" s="128">
        <f t="shared" si="0"/>
        <v>4.9999999999999996E-6</v>
      </c>
    </row>
    <row r="8" spans="1:5" ht="25.5">
      <c r="A8" s="129">
        <v>193</v>
      </c>
      <c r="B8" s="130" t="s">
        <v>675</v>
      </c>
      <c r="C8" s="131">
        <v>50</v>
      </c>
      <c r="D8" s="131" t="s">
        <v>877</v>
      </c>
      <c r="E8" s="131">
        <f t="shared" si="0"/>
        <v>4.9999999999999996E-6</v>
      </c>
    </row>
    <row r="9" spans="1:5" ht="25.5">
      <c r="A9" s="127">
        <v>195</v>
      </c>
      <c r="B9" s="128" t="s">
        <v>680</v>
      </c>
      <c r="C9" s="128">
        <v>50</v>
      </c>
      <c r="D9" s="128" t="s">
        <v>877</v>
      </c>
      <c r="E9" s="128">
        <f t="shared" si="0"/>
        <v>4.9999999999999996E-6</v>
      </c>
    </row>
    <row r="10" spans="1:5" ht="25.5">
      <c r="A10" s="129">
        <v>201</v>
      </c>
      <c r="B10" s="130" t="s">
        <v>697</v>
      </c>
      <c r="C10" s="131">
        <v>50</v>
      </c>
      <c r="D10" s="131" t="s">
        <v>877</v>
      </c>
      <c r="E10" s="131">
        <f t="shared" si="0"/>
        <v>4.9999999999999996E-6</v>
      </c>
    </row>
    <row r="11" spans="1:5" ht="25.5">
      <c r="A11" s="127">
        <v>143</v>
      </c>
      <c r="B11" s="128" t="s">
        <v>534</v>
      </c>
      <c r="C11" s="128">
        <v>50</v>
      </c>
      <c r="D11" s="128" t="s">
        <v>877</v>
      </c>
      <c r="E11" s="128">
        <f t="shared" si="0"/>
        <v>4.9999999999999996E-6</v>
      </c>
    </row>
    <row r="12" spans="1:5" ht="25.5">
      <c r="A12" s="129">
        <v>194</v>
      </c>
      <c r="B12" s="130" t="s">
        <v>677</v>
      </c>
      <c r="C12" s="131">
        <v>50</v>
      </c>
      <c r="D12" s="131" t="s">
        <v>877</v>
      </c>
      <c r="E12" s="131">
        <f t="shared" si="0"/>
        <v>4.9999999999999996E-6</v>
      </c>
    </row>
    <row r="13" spans="1:5" ht="25.5">
      <c r="A13" s="127">
        <v>142</v>
      </c>
      <c r="B13" s="128" t="s">
        <v>878</v>
      </c>
      <c r="C13" s="128">
        <v>50</v>
      </c>
      <c r="D13" s="128" t="s">
        <v>877</v>
      </c>
      <c r="E13" s="128">
        <f t="shared" si="0"/>
        <v>4.9999999999999996E-6</v>
      </c>
    </row>
    <row r="14" spans="1:5" ht="25.5">
      <c r="A14" s="129">
        <v>118</v>
      </c>
      <c r="B14" s="130" t="s">
        <v>469</v>
      </c>
      <c r="C14" s="131">
        <v>50</v>
      </c>
      <c r="D14" s="131" t="s">
        <v>877</v>
      </c>
      <c r="E14" s="131">
        <f t="shared" si="0"/>
        <v>4.9999999999999996E-6</v>
      </c>
    </row>
    <row r="16" spans="1:5">
      <c r="A16" s="85" t="s">
        <v>879</v>
      </c>
    </row>
  </sheetData>
  <hyperlinks>
    <hyperlink ref="A16" r:id="rId1" display="https://eur-lex.europa.eu/legal-content/EN/TXT/?uri=CELEX%3A02004R0850-20160930" xr:uid="{67A39207-3B2B-4617-80C3-34864D20C4CB}"/>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3FC1CAC757D184D8F499F18B17013E2" ma:contentTypeVersion="4" ma:contentTypeDescription="Een nieuw document maken." ma:contentTypeScope="" ma:versionID="c685536ba139af6a120e45a19ad61647">
  <xsd:schema xmlns:xsd="http://www.w3.org/2001/XMLSchema" xmlns:xs="http://www.w3.org/2001/XMLSchema" xmlns:p="http://schemas.microsoft.com/office/2006/metadata/properties" xmlns:ns2="3ff97df5-96cc-4576-ab03-885c15ac7a14" targetNamespace="http://schemas.microsoft.com/office/2006/metadata/properties" ma:root="true" ma:fieldsID="da4f5e64575143e55c4a2c9c3080eb13" ns2:_="">
    <xsd:import namespace="3ff97df5-96cc-4576-ab03-885c15ac7a1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ff97df5-96cc-4576-ab03-885c15ac7a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B033510-F9B8-433A-8B08-2030D68CD09B}">
  <ds:schemaRefs>
    <ds:schemaRef ds:uri="http://purl.org/dc/terms/"/>
    <ds:schemaRef ds:uri="http://schemas.microsoft.com/office/2006/documentManagement/types"/>
    <ds:schemaRef ds:uri="http://schemas.openxmlformats.org/package/2006/metadata/core-properties"/>
    <ds:schemaRef ds:uri="http://purl.org/dc/dcmitype/"/>
    <ds:schemaRef ds:uri="http://purl.org/dc/elements/1.1/"/>
    <ds:schemaRef ds:uri="3ff97df5-96cc-4576-ab03-885c15ac7a14"/>
    <ds:schemaRef ds:uri="http://schemas.microsoft.com/office/2006/metadata/properti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57A21643-BAEB-41EC-833F-5A72C856A7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ff97df5-96cc-4576-ab03-885c15ac7a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0F1CA12-922C-4688-8A32-296DDC33BE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6</vt:i4>
      </vt:variant>
    </vt:vector>
  </HeadingPairs>
  <TitlesOfParts>
    <vt:vector size="6" baseType="lpstr">
      <vt:lpstr>Handleiding</vt:lpstr>
      <vt:lpstr>VERS GEWICHT rekentabel</vt:lpstr>
      <vt:lpstr>DROGE STOF rekentabel</vt:lpstr>
      <vt:lpstr>minerale olie-Concawe2023</vt:lpstr>
      <vt:lpstr>ftalaten-REACH autorisatie </vt:lpstr>
      <vt:lpstr>POP Limieten</vt:lpstr>
    </vt:vector>
  </TitlesOfParts>
  <Manager/>
  <Company>BIM-IBGE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LEMAIRE Bernard</dc:creator>
  <cp:keywords/>
  <dc:description/>
  <cp:lastModifiedBy>Evi Rossi</cp:lastModifiedBy>
  <cp:revision/>
  <dcterms:created xsi:type="dcterms:W3CDTF">2019-02-21T10:25:20Z</dcterms:created>
  <dcterms:modified xsi:type="dcterms:W3CDTF">2025-05-07T13:06:49Z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0x010100D3FC1CAC757D184D8F499F18B17013E2</vt:lpwstr>
  </property>
</Properties>
</file>