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vambe-my.sharepoint.com/personal/elke_roeffaers_ovam_be/Documents/Documenten/HEFFINGEN/website/Bedrijfsrestafval/"/>
    </mc:Choice>
  </mc:AlternateContent>
  <xr:revisionPtr revIDLastSave="0" documentId="8_{284ABD54-1902-4260-9FA6-080526867BB0}" xr6:coauthVersionLast="47" xr6:coauthVersionMax="47" xr10:uidLastSave="{00000000-0000-0000-0000-000000000000}"/>
  <bookViews>
    <workbookView xWindow="-120" yWindow="-120" windowWidth="29040" windowHeight="15720" xr2:uid="{93D13172-C1D0-44AF-8751-0BE1833DA36E}"/>
  </bookViews>
  <sheets>
    <sheet name="User Guide" sheetId="24" r:id="rId1"/>
    <sheet name="CCUS Cost Assessment Tool" sheetId="25" r:id="rId2"/>
  </sheets>
  <calcPr calcId="191028" iterate="1" concurrentCalc="0" concurrentManualCount="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25" l="1"/>
  <c r="F39" i="25"/>
  <c r="F47" i="25"/>
  <c r="F48" i="25"/>
  <c r="F50" i="25"/>
  <c r="F86" i="25"/>
  <c r="F93" i="25"/>
  <c r="F95" i="25"/>
  <c r="F109" i="25"/>
  <c r="F112" i="25"/>
  <c r="G112" i="25"/>
  <c r="E112" i="25"/>
  <c r="G35" i="25"/>
  <c r="G39" i="25"/>
  <c r="G42" i="25"/>
  <c r="G43" i="25"/>
  <c r="G44" i="25"/>
  <c r="G45" i="25"/>
  <c r="G27" i="25"/>
  <c r="G46" i="25"/>
  <c r="G41" i="25"/>
  <c r="G47" i="25"/>
  <c r="G48" i="25"/>
  <c r="G50" i="25"/>
  <c r="G86" i="25"/>
  <c r="G87" i="25"/>
  <c r="G93" i="25"/>
  <c r="G88" i="25"/>
  <c r="G90" i="25"/>
  <c r="G94" i="25"/>
  <c r="G95" i="25"/>
  <c r="G104" i="25"/>
  <c r="G106" i="25"/>
  <c r="G107" i="25"/>
  <c r="G108" i="25"/>
  <c r="G109" i="25"/>
  <c r="G111" i="25"/>
  <c r="F42" i="25"/>
  <c r="F43" i="25"/>
  <c r="F44" i="25"/>
  <c r="F45" i="25"/>
  <c r="F46" i="25"/>
  <c r="F41" i="25"/>
  <c r="F87" i="25"/>
  <c r="F88" i="25"/>
  <c r="F90" i="25"/>
  <c r="F94" i="25"/>
  <c r="F104" i="25"/>
  <c r="F106" i="25"/>
  <c r="F107" i="25"/>
  <c r="F108" i="25"/>
  <c r="F111" i="25"/>
  <c r="E35" i="25"/>
  <c r="E39" i="25"/>
  <c r="E42" i="25"/>
  <c r="E43" i="25"/>
  <c r="E44" i="25"/>
  <c r="E15" i="25"/>
  <c r="E45" i="25"/>
  <c r="E46" i="25"/>
  <c r="E41" i="25"/>
  <c r="E47" i="25"/>
  <c r="E48" i="25"/>
  <c r="E50" i="25"/>
  <c r="E86" i="25"/>
  <c r="E87" i="25"/>
  <c r="E93" i="25"/>
  <c r="E88" i="25"/>
  <c r="E90" i="25"/>
  <c r="E94" i="25"/>
  <c r="E95" i="25"/>
  <c r="E104" i="25"/>
  <c r="E106" i="25"/>
  <c r="E107" i="25"/>
  <c r="E108" i="25"/>
  <c r="E109" i="25"/>
  <c r="E111" i="25"/>
  <c r="G110" i="25"/>
  <c r="F110" i="25"/>
  <c r="E110" i="25"/>
  <c r="G89" i="25"/>
  <c r="G96" i="25"/>
  <c r="G97" i="25"/>
  <c r="G99" i="25"/>
  <c r="F89" i="25"/>
  <c r="F96" i="25"/>
  <c r="F97" i="25"/>
  <c r="F99" i="25"/>
  <c r="E89" i="25"/>
  <c r="E96" i="25"/>
  <c r="E97" i="25"/>
  <c r="E99" i="25"/>
  <c r="G98" i="25"/>
  <c r="F98" i="25"/>
  <c r="E98" i="25"/>
  <c r="G92" i="25"/>
  <c r="F92" i="25"/>
  <c r="E92" i="25"/>
  <c r="G91" i="25"/>
  <c r="F91" i="25"/>
  <c r="E91" i="25"/>
  <c r="E77" i="25"/>
  <c r="E76" i="25"/>
  <c r="E75" i="25"/>
  <c r="E74" i="25"/>
  <c r="E73" i="25"/>
  <c r="G72" i="25"/>
  <c r="F72" i="25"/>
  <c r="E72" i="25"/>
  <c r="E71" i="25"/>
  <c r="E70" i="25"/>
  <c r="E69" i="25"/>
  <c r="E68" i="25"/>
  <c r="E67" i="25"/>
  <c r="G34" i="25"/>
  <c r="F34" i="25"/>
  <c r="E34"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Mohammed Nazeer Khan</author>
  </authors>
  <commentList>
    <comment ref="C5" authorId="0" shapeId="0" xr:uid="{26A5C59A-97CB-4E43-9678-E5E64E37B40B}">
      <text>
        <r>
          <rPr>
            <sz val="9"/>
            <color indexed="81"/>
            <rFont val="Tahoma"/>
            <family val="2"/>
          </rPr>
          <t>User provides the CAPEX, scale, lifetime and year of a reference plant.
User provides the current or desired prices for energy, utilities and consumables. The fixed OPEX consisting of insurance, maintenance, and labor can also be changed as a percentage of total CAPEX.</t>
        </r>
      </text>
    </comment>
    <comment ref="C6" authorId="0" shapeId="0" xr:uid="{12555450-1310-43D4-914B-4B742033BED5}">
      <text>
        <r>
          <rPr>
            <sz val="9"/>
            <color indexed="81"/>
            <rFont val="Tahoma"/>
            <family val="2"/>
          </rPr>
          <t>If CAPEX also includes the CO2 compression then reduce the CAPEX by 1-2 EUR/tCO2. Here compression is assumed up to 110 bar.</t>
        </r>
      </text>
    </comment>
    <comment ref="C7" authorId="0" shapeId="0" xr:uid="{B0F25D85-A7F3-4B15-9D08-9482485D8684}">
      <text>
        <r>
          <rPr>
            <sz val="9"/>
            <color indexed="81"/>
            <rFont val="Tahoma"/>
            <family val="2"/>
          </rPr>
          <t>Reference scale in tCO2/yr</t>
        </r>
      </text>
    </comment>
    <comment ref="C8" authorId="0" shapeId="0" xr:uid="{DCEF2C48-0EEE-4FBC-B6B0-52E11DC492D5}">
      <text>
        <r>
          <rPr>
            <sz val="9"/>
            <color indexed="81"/>
            <rFont val="Tahoma"/>
            <family val="2"/>
          </rPr>
          <t xml:space="preserve">Reference year in which the information is generated.
Note: information which is more than 10 years old does not give accurate estimates anymore. </t>
        </r>
      </text>
    </comment>
    <comment ref="C9" authorId="0" shapeId="0" xr:uid="{3F4D817D-A459-4F81-8DE7-0AAD0E520EC3}">
      <text>
        <r>
          <rPr>
            <sz val="9"/>
            <color indexed="81"/>
            <rFont val="Tahoma"/>
            <family val="2"/>
          </rPr>
          <t>Plant lifetime</t>
        </r>
      </text>
    </comment>
    <comment ref="C10" authorId="0" shapeId="0" xr:uid="{C77B3283-1097-4E49-8D8B-A946962F95E3}">
      <text>
        <r>
          <rPr>
            <sz val="9"/>
            <color indexed="81"/>
            <rFont val="Tahoma"/>
            <family val="2"/>
          </rPr>
          <t>For the reference CAPEX, provide the values for WACC, Discount rate and CRF in decimal format from the infosheets.</t>
        </r>
      </text>
    </comment>
    <comment ref="C11" authorId="0" shapeId="0" xr:uid="{6559DE44-9EDF-466E-A11D-CB3E80F6DB07}">
      <text>
        <r>
          <rPr>
            <sz val="9"/>
            <color indexed="81"/>
            <rFont val="Tahoma"/>
            <family val="2"/>
          </rPr>
          <t>For the reference CAPEX, provide the values for WACC, Discount rate and CRF in decimal format from the infosheets.</t>
        </r>
      </text>
    </comment>
    <comment ref="C12" authorId="0" shapeId="0" xr:uid="{1BEDD7F3-1284-4370-A333-F9124B786254}">
      <text>
        <r>
          <rPr>
            <sz val="9"/>
            <color indexed="81"/>
            <rFont val="Tahoma"/>
            <family val="2"/>
          </rPr>
          <t>If the technology only works with electricity then this cell should be zero.</t>
        </r>
      </text>
    </comment>
    <comment ref="C13" authorId="0" shapeId="0" xr:uid="{20EE7D8C-0D6B-4E77-B915-1DD9737E151F}">
      <text>
        <r>
          <rPr>
            <sz val="9"/>
            <color indexed="81"/>
            <rFont val="Tahoma"/>
            <family val="2"/>
          </rPr>
          <t>If electricity also includes CO2 compression then reduce by 85-95 kWh/tCO2. Here compression is assumed up to 110 bar.</t>
        </r>
      </text>
    </comment>
    <comment ref="C14" authorId="0" shapeId="0" xr:uid="{544DD4A0-0FA2-4579-AF10-D8703A7E3B80}">
      <text>
        <r>
          <rPr>
            <sz val="9"/>
            <color indexed="81"/>
            <rFont val="Tahoma"/>
            <family val="2"/>
          </rPr>
          <t>Provide input on cooling water makeup. If total cooling water is given please use about 5% of total water as makeup amount.</t>
        </r>
      </text>
    </comment>
    <comment ref="C15" authorId="0" shapeId="0" xr:uid="{D3978A9F-88D9-43F3-9CEA-11CD3255F3D9}">
      <text>
        <r>
          <rPr>
            <sz val="9"/>
            <color indexed="81"/>
            <rFont val="Tahoma"/>
            <family val="2"/>
          </rPr>
          <t>Solvent makeup for technologies that work with solvents. If other technologies are evaluated then this cell should be zero.</t>
        </r>
      </text>
    </comment>
    <comment ref="C16" authorId="0" shapeId="0" xr:uid="{2DC9FA49-A46C-4D6B-A8B3-3364B80C9893}">
      <text>
        <r>
          <rPr>
            <sz val="9"/>
            <color indexed="81"/>
            <rFont val="Tahoma"/>
            <family val="2"/>
          </rPr>
          <t>Required membrane area for technologies that work with membrane.
If other technologies are evaluated then this cell should be zero.</t>
        </r>
      </text>
    </comment>
    <comment ref="G16" authorId="0" shapeId="0" xr:uid="{2BE29132-6E90-4545-9CD7-3E8DA5243C8E}">
      <text>
        <r>
          <rPr>
            <sz val="9"/>
            <color indexed="81"/>
            <rFont val="Tahoma"/>
            <family val="2"/>
          </rPr>
          <t xml:space="preserve">Estimated using below data for MTR generation 2 membrane
 CO₂ molar (vol.) fraction in feed: 10%
 N₂ molar fraction=0.90
 Captured CO₂ (after capture efficiency): 100,000 tCO₂/yr
 Capture efficiency: 90% (already reflected in the 100,000 t/yr figure)
 Operating hours: 8000" h/yr" 
</t>
        </r>
        <r>
          <rPr>
            <b/>
            <sz val="9"/>
            <color indexed="81"/>
            <rFont val="Tahoma"/>
            <family val="2"/>
          </rPr>
          <t>Membrane</t>
        </r>
        <r>
          <rPr>
            <sz val="9"/>
            <color indexed="81"/>
            <rFont val="Tahoma"/>
            <family val="2"/>
          </rPr>
          <t xml:space="preserve">
 CO₂ permeance=2000 GPU
 Selectivity(CO2/N2)=50
 Membrane stages: 2
 Membrane price: 100 EUR/m²
 Replacement life: 5 years
</t>
        </r>
        <r>
          <rPr>
            <b/>
            <sz val="9"/>
            <color indexed="81"/>
            <rFont val="Tahoma"/>
            <family val="2"/>
          </rPr>
          <t>Stage operating conditions</t>
        </r>
        <r>
          <rPr>
            <sz val="9"/>
            <color indexed="81"/>
            <rFont val="Tahoma"/>
            <family val="2"/>
          </rPr>
          <t xml:space="preserve">
 Stage 1: P_(feed,1)=1.2 bar , P_(perm,1)=0.1 bar 
 Stage 1 permeate purity: y_(CO2,perm,1)=0.50
 Stage 2: P_(feed,2)=1.2 bar , P_(perm,2)=0.1 bar 
Stage 2 permeate purity: y_(CO2,perm,2)=0.90
</t>
        </r>
      </text>
    </comment>
    <comment ref="C18" authorId="0" shapeId="0" xr:uid="{A4A29284-4584-4553-B9FD-994562409D71}">
      <text>
        <r>
          <rPr>
            <sz val="9"/>
            <color indexed="81"/>
            <rFont val="Tahoma"/>
            <family val="2"/>
          </rPr>
          <t>Current scale for which the new calculations are done.</t>
        </r>
      </text>
    </comment>
    <comment ref="C19" authorId="0" shapeId="0" xr:uid="{851E8CA9-27F2-4B7A-B6D9-BF0035E58EB2}">
      <text>
        <r>
          <rPr>
            <sz val="9"/>
            <color indexed="81"/>
            <rFont val="Tahoma"/>
            <family val="2"/>
          </rPr>
          <t>Current year for which the new calculations are done.</t>
        </r>
      </text>
    </comment>
    <comment ref="C20" authorId="0" shapeId="0" xr:uid="{9C09C45F-5876-4A28-871D-B06555662FE6}">
      <text>
        <r>
          <rPr>
            <sz val="9"/>
            <color indexed="81"/>
            <rFont val="Tahoma"/>
            <family val="2"/>
          </rPr>
          <t>For updated CAPEX, provide the values for WACC, Discount rate and CRF in decimal format.</t>
        </r>
      </text>
    </comment>
    <comment ref="C21" authorId="0" shapeId="0" xr:uid="{4FEE69DB-009D-4A6C-9DA5-DF4A40589ED5}">
      <text>
        <r>
          <rPr>
            <sz val="9"/>
            <color indexed="81"/>
            <rFont val="Tahoma"/>
            <charset val="1"/>
          </rPr>
          <t>Enter the desired plant lifetime for which the calculations are performed.</t>
        </r>
      </text>
    </comment>
    <comment ref="C22" authorId="0" shapeId="0" xr:uid="{9A9FA69C-F679-47D1-917E-4F40CDD5C8C6}">
      <text>
        <r>
          <rPr>
            <sz val="9"/>
            <color indexed="81"/>
            <rFont val="Tahoma"/>
            <family val="2"/>
          </rPr>
          <t xml:space="preserve">Scaling exponent to account for economies of scale
Default scaling factor = 0.6
</t>
        </r>
        <r>
          <rPr>
            <b/>
            <sz val="9"/>
            <color indexed="81"/>
            <rFont val="Tahoma"/>
            <family val="2"/>
          </rPr>
          <t>Please note that for small scale the default scaling exponent may give unrealistic results.</t>
        </r>
      </text>
    </comment>
    <comment ref="E22" authorId="0" shapeId="0" xr:uid="{AD7972DD-A3A6-4F6A-90F6-D391B165A2FB}">
      <text>
        <r>
          <rPr>
            <sz val="9"/>
            <color indexed="81"/>
            <rFont val="Tahoma"/>
            <family val="2"/>
          </rPr>
          <t xml:space="preserve">
Assumed for solvent-based technologies.</t>
        </r>
      </text>
    </comment>
    <comment ref="F22" authorId="0" shapeId="0" xr:uid="{C133A8B2-9265-480E-88F9-07206C822878}">
      <text>
        <r>
          <rPr>
            <sz val="9"/>
            <color indexed="81"/>
            <rFont val="Tahoma"/>
            <family val="2"/>
          </rPr>
          <t xml:space="preserve">
Assumed for cryogenic technology</t>
        </r>
      </text>
    </comment>
    <comment ref="G22" authorId="0" shapeId="0" xr:uid="{36D5A359-7DCE-4D94-B687-8F9F6B4E9D43}">
      <text>
        <r>
          <rPr>
            <sz val="9"/>
            <color indexed="81"/>
            <rFont val="Tahoma"/>
            <family val="2"/>
          </rPr>
          <t xml:space="preserve">
Assumed for membrane based technology since membrane scale linearly but other equipment do not.</t>
        </r>
      </text>
    </comment>
    <comment ref="C23" authorId="0" shapeId="0" xr:uid="{EA6CB1C3-C074-4DC4-B2C4-B388FA62E4FF}">
      <text>
        <r>
          <rPr>
            <sz val="9"/>
            <color indexed="81"/>
            <rFont val="Tahoma"/>
            <family val="2"/>
          </rPr>
          <t>Price of heat/thermal energy are provided in this cell.
Default NG price = €45/MWh = €12.5/GJ
Please provide the natural gas price here. It will automatically calculate the heat from steam assuming a boiler efficieny of 90% and cost markup of 30%. Markup includes boiler CAPEX, maintenance, etc.
If waste heat is used and considered as free, then this cell can be zero.</t>
        </r>
      </text>
    </comment>
    <comment ref="C24" authorId="0" shapeId="0" xr:uid="{3C291001-1431-4628-9EAE-6C87C6C50784}">
      <text>
        <r>
          <rPr>
            <sz val="9"/>
            <color indexed="81"/>
            <rFont val="Tahoma"/>
            <family val="2"/>
          </rPr>
          <t>The current price of electricity is provided in this cell.
Default electricity price = €100/MWh
If electricity comes from renewable source, electricity price for that particular renewable source can be provided here.</t>
        </r>
      </text>
    </comment>
    <comment ref="C25" authorId="0" shapeId="0" xr:uid="{49F9F22E-98C2-4E4E-A921-6E991105EC9D}">
      <text>
        <r>
          <rPr>
            <sz val="9"/>
            <color indexed="81"/>
            <rFont val="Tahoma"/>
            <family val="2"/>
          </rPr>
          <t>The cooling water price provided here is default.
Default cooling water price = €0.3/m³
User can change the price to match the current prices. If cooling water is free then this cell can be zero.</t>
        </r>
      </text>
    </comment>
    <comment ref="C26" authorId="0" shapeId="0" xr:uid="{22DBD319-C100-4CD0-A98D-1F5770CB0B17}">
      <text>
        <r>
          <rPr>
            <sz val="9"/>
            <color indexed="81"/>
            <rFont val="Tahoma"/>
            <family val="2"/>
          </rPr>
          <t>Solvent price for technologies that work with solvents.
Default solvent (MEA) price = €2000/t
BASF OASE solvent = 2 times MEA (assumption/price not known)
If other technologies are evaluated then this cell should be zero.</t>
        </r>
      </text>
    </comment>
    <comment ref="C27" authorId="0" shapeId="0" xr:uid="{33FCCF4A-F962-4657-BA84-E6CAFFED4BB5}">
      <text>
        <r>
          <rPr>
            <sz val="9"/>
            <color indexed="81"/>
            <rFont val="Tahoma"/>
            <family val="2"/>
          </rPr>
          <t>Membrane price for technologies that work with membranes
Default membrane price = €45/m2
If other technologies are evaluated then this cell should be zero.</t>
        </r>
      </text>
    </comment>
    <comment ref="G27" authorId="0" shapeId="0" xr:uid="{C003CC6E-2C7C-4C93-95EB-ECF5DBA71102}">
      <text>
        <r>
          <rPr>
            <sz val="9"/>
            <color indexed="81"/>
            <rFont val="Tahoma"/>
            <family val="2"/>
          </rPr>
          <t xml:space="preserve">
Average price = 100 EUR/m2 [Zhai, H. (2019). Advanced membranes and learning scale required for cost-effective post-combustion carbon capture. Iscience, 13, 440-451.]</t>
        </r>
      </text>
    </comment>
    <comment ref="C28" authorId="0" shapeId="0" xr:uid="{FBCB67DB-5818-450D-9CC0-9F9AD192A3A4}">
      <text>
        <r>
          <rPr>
            <sz val="9"/>
            <color indexed="81"/>
            <rFont val="Tahoma"/>
            <family val="2"/>
          </rPr>
          <t>Membrane lifetime for technologies that work with membranes
Default membrane lifetime = 5 yrs
If other technologies are evaluated then this cell should be zero.</t>
        </r>
      </text>
    </comment>
    <comment ref="C29" authorId="0" shapeId="0" xr:uid="{265BEA18-A8A7-46BB-B39E-6EF18CADF588}">
      <text>
        <r>
          <rPr>
            <sz val="9"/>
            <color indexed="81"/>
            <rFont val="Tahoma"/>
            <family val="2"/>
          </rPr>
          <t>Insurance - 1%
Maintenance - 2%
Labor - 2%</t>
        </r>
      </text>
    </comment>
    <comment ref="C32" authorId="0" shapeId="0" xr:uid="{F2045BAE-287B-44A9-A38A-DB91BA098067}">
      <text>
        <r>
          <rPr>
            <sz val="9"/>
            <color indexed="81"/>
            <rFont val="Tahoma"/>
            <family val="2"/>
          </rPr>
          <t>Here the final CAPEX, OPEX and CAPTURE COST per tonne of CO2 are shown.</t>
        </r>
      </text>
    </comment>
    <comment ref="C50" authorId="0" shapeId="0" xr:uid="{CF54564B-68C6-4330-8AB9-B8A59C7B0AA6}">
      <text>
        <r>
          <rPr>
            <sz val="9"/>
            <color indexed="81"/>
            <rFont val="Tahoma"/>
            <family val="2"/>
          </rPr>
          <t>If total capture cost also includes CO2 compression then reduce by 10-12 EUR/tCO2. Here compression is assumed up to 110 bar.</t>
        </r>
      </text>
    </comment>
    <comment ref="E50" authorId="0" shapeId="0" xr:uid="{E466C41E-8E3D-43FC-A047-FAC5E2A79282}">
      <text>
        <r>
          <rPr>
            <sz val="9"/>
            <color indexed="81"/>
            <rFont val="Tahoma"/>
            <family val="2"/>
          </rPr>
          <t>If total capture cost also includes CO2 compression then reduce by 10-12 EUR/tCO2. Here compression is assumed up to 110 bar.</t>
        </r>
      </text>
    </comment>
    <comment ref="C55" authorId="0" shapeId="0" xr:uid="{18BC1B9B-9E62-47D5-8041-048D8AEABEEC}">
      <text>
        <r>
          <rPr>
            <sz val="9"/>
            <color indexed="81"/>
            <rFont val="Tahoma"/>
            <family val="2"/>
          </rPr>
          <t xml:space="preserve">
Required for: Amine and Membrane capture
Not required for: Cryogenic (assumed tolerant under current specs, unless supplier says otherwise)</t>
        </r>
      </text>
    </comment>
    <comment ref="C56" authorId="0" shapeId="0" xr:uid="{A6015D1B-F338-4B07-B06C-1480FCBFE284}">
      <text>
        <r>
          <rPr>
            <sz val="9"/>
            <color indexed="81"/>
            <rFont val="Tahoma"/>
            <family val="2"/>
          </rPr>
          <t xml:space="preserve">
Required for all technologies (Amine, Cryogenic, Membrane)
Purpose: cool flue gas to ~40°C and remove most condensable water; this is the common inlet condition for all capture routes.</t>
        </r>
      </text>
    </comment>
    <comment ref="C57" authorId="0" shapeId="0" xr:uid="{1305D40D-884B-46A8-A5C8-C103E4274A3E}">
      <text>
        <r>
          <rPr>
            <sz val="9"/>
            <color indexed="81"/>
            <rFont val="Tahoma"/>
            <family val="2"/>
          </rPr>
          <t xml:space="preserve">
CO2 purity post capture either from suppliers or literature.</t>
        </r>
      </text>
    </comment>
    <comment ref="E57" authorId="0" shapeId="0" xr:uid="{6ADBECDC-DC04-4E32-8BEF-7B96854157FC}">
      <text>
        <r>
          <rPr>
            <sz val="9"/>
            <color indexed="81"/>
            <rFont val="Tahoma"/>
            <family val="2"/>
          </rPr>
          <t xml:space="preserve">
99.9% pure CO2 from BASF OASE Blue technology [Supplier]</t>
        </r>
      </text>
    </comment>
    <comment ref="F57" authorId="0" shapeId="0" xr:uid="{3146162E-2210-4697-BDE9-09D07EE5868C}">
      <text>
        <r>
          <rPr>
            <sz val="9"/>
            <color indexed="81"/>
            <rFont val="Tahoma"/>
            <family val="2"/>
          </rPr>
          <t xml:space="preserve">
&gt;99.9% purity possible in Cryogenic capture technology</t>
        </r>
      </text>
    </comment>
    <comment ref="G57" authorId="0" shapeId="0" xr:uid="{70183561-4E1D-4C11-B98D-494E5B153D32}">
      <text>
        <r>
          <rPr>
            <sz val="9"/>
            <color indexed="81"/>
            <rFont val="Tahoma"/>
            <family val="2"/>
          </rPr>
          <t xml:space="preserve">
Post-capture purity remains around 90% in polymeric membrane technology. A liquefaction included data was received from the supplier which results in 99.9% CO2 purity.</t>
        </r>
      </text>
    </comment>
    <comment ref="C58" authorId="0" shapeId="0" xr:uid="{610B4E8C-41BE-4330-8BE0-F05D9BDFC6B8}">
      <text>
        <r>
          <rPr>
            <sz val="9"/>
            <color indexed="81"/>
            <rFont val="Tahoma"/>
            <family val="2"/>
          </rPr>
          <t xml:space="preserve">
CO2 phase either gas or liquid. Sets the conditioning required.</t>
        </r>
      </text>
    </comment>
    <comment ref="E58" authorId="0" shapeId="0" xr:uid="{F93D68B2-DF5F-48E6-818E-555196E7C4BD}">
      <text>
        <r>
          <rPr>
            <sz val="9"/>
            <color indexed="81"/>
            <rFont val="Tahoma"/>
            <family val="2"/>
          </rPr>
          <t xml:space="preserve">
No comression or liquefcation included</t>
        </r>
      </text>
    </comment>
    <comment ref="F58" authorId="0" shapeId="0" xr:uid="{D3612539-ACAF-4CD5-B18C-40F93B4299E1}">
      <text>
        <r>
          <rPr>
            <sz val="9"/>
            <color indexed="81"/>
            <rFont val="Tahoma"/>
            <family val="2"/>
          </rPr>
          <t xml:space="preserve">
Inherent liquid CO2 product</t>
        </r>
      </text>
    </comment>
    <comment ref="G58" authorId="0" shapeId="0" xr:uid="{0C89E908-B39F-4234-B6BC-2B0459853762}">
      <text>
        <r>
          <rPr>
            <sz val="9"/>
            <color indexed="81"/>
            <rFont val="Tahoma"/>
            <family val="2"/>
          </rPr>
          <t xml:space="preserve">
Liquefaction costs included. If gas phase requried, subtract liquefaction cost from CO2 capture cost</t>
        </r>
      </text>
    </comment>
    <comment ref="C59" authorId="0" shapeId="0" xr:uid="{FB67E1FB-398F-463C-89E4-6EC8DD787C4A}">
      <text>
        <r>
          <rPr>
            <sz val="9"/>
            <color indexed="81"/>
            <rFont val="Tahoma"/>
            <family val="2"/>
          </rPr>
          <t xml:space="preserve">
CO₂ Dehydration (H₂O removal): include for any CO₂ sent to pipeline or liquefaction, unless already guaranteed dry by supplier.</t>
        </r>
      </text>
    </comment>
    <comment ref="C60" authorId="0" shapeId="0" xr:uid="{7FF2958A-1B8A-4327-8DC1-2BB8C656F092}">
      <text>
        <r>
          <rPr>
            <sz val="9"/>
            <color indexed="81"/>
            <rFont val="Tahoma"/>
            <family val="2"/>
          </rPr>
          <t xml:space="preserve">
CO₂ Deoxygenation (O₂ removal): include when required by transport/storage specs (typically for pipeline and storage).</t>
        </r>
      </text>
    </comment>
    <comment ref="E61" authorId="0" shapeId="0" xr:uid="{D39C48C4-4F24-4BC3-90F6-94A9977E07F0}">
      <text>
        <r>
          <rPr>
            <sz val="9"/>
            <color indexed="81"/>
            <rFont val="Tahoma"/>
            <family val="2"/>
          </rPr>
          <t xml:space="preserve">
Amine (CO₂ out as gas):
Required steps: Deoxygenation + Dehydration + Compression/Cooling to supercritical
Conditioning cost = compression/cooling to scCO₂
Purification cost = deox + dehyd</t>
        </r>
      </text>
    </comment>
    <comment ref="F61" authorId="0" shapeId="0" xr:uid="{8BC2C88D-FBB1-4A9F-B111-D562F67B2322}">
      <text>
        <r>
          <rPr>
            <sz val="9"/>
            <color indexed="81"/>
            <rFont val="Tahoma"/>
            <family val="2"/>
          </rPr>
          <t xml:space="preserve">
Cryogenic (CO₂ out as liquid):
Required steps: Phase change / pressurization to supercritical (often smaller than full compression, but count as “compression/cooling to scCO₂” if using one benchmark)
Purification usually minimal, but include dehydration/deoxygenation if pipeline spec requires.
Conditioning cost = to scCO₂</t>
        </r>
      </text>
    </comment>
    <comment ref="G61" authorId="0" shapeId="0" xr:uid="{25DD9640-0BF8-4DC9-AEEF-6586FC365DFE}">
      <text>
        <r>
          <rPr>
            <sz val="9"/>
            <color indexed="81"/>
            <rFont val="Tahoma"/>
            <family val="2"/>
          </rPr>
          <t xml:space="preserve">
Membrane (CO₂ out as liquid in your assumption):
If liquid CO₂ out + pipeline chosen → phase change to supercritical
If membrane case is gas out in some sources, treat like amine (compress to scCO₂).
Remove liquefaction costs from CO2 capture costs.
Conditioning cost = to scCO₂
Add purification (deox + dehyd) if required.</t>
        </r>
      </text>
    </comment>
    <comment ref="E62" authorId="0" shapeId="0" xr:uid="{153165B0-199C-42E8-AEEB-6150344C0B6A}">
      <text>
        <r>
          <rPr>
            <sz val="9"/>
            <color indexed="81"/>
            <rFont val="Tahoma"/>
            <family val="2"/>
          </rPr>
          <t xml:space="preserve">
Amine (gas out):
Required step: Liquefaction
Purification (dehyd/deox) only if required by ship/truck Liq-CO₂ spec.</t>
        </r>
      </text>
    </comment>
    <comment ref="F62" authorId="0" shapeId="0" xr:uid="{5447A390-F9F7-41A2-912C-13B9E2B8627A}">
      <text>
        <r>
          <rPr>
            <sz val="9"/>
            <color indexed="81"/>
            <rFont val="Tahoma"/>
            <family val="2"/>
          </rPr>
          <t xml:space="preserve">
Cryogenic (liquid out):
No additional conditioning (already liquid).
Purification only if required by spec.</t>
        </r>
      </text>
    </comment>
    <comment ref="G62" authorId="0" shapeId="0" xr:uid="{BE021771-9DEB-4633-899F-BA95E8BF14E1}">
      <text>
        <r>
          <rPr>
            <sz val="9"/>
            <color indexed="81"/>
            <rFont val="Tahoma"/>
            <family val="2"/>
          </rPr>
          <t xml:space="preserve">
Membrane (liquid out):
No additional conditioning if already liquid.
If membrane gas out: add liquefaction.</t>
        </r>
      </text>
    </comment>
    <comment ref="E63" authorId="0" shapeId="0" xr:uid="{5DE40E2D-175E-423C-8CD1-8E474DF71701}">
      <text>
        <r>
          <rPr>
            <sz val="9"/>
            <color indexed="81"/>
            <rFont val="Tahoma"/>
            <family val="2"/>
          </rPr>
          <t xml:space="preserve">
Transport cost is applied after conditioning and uses the appropriate cost factor:
Pipeline (supercritical CO₂): cost per tCO₂ per km × distance
Shipping (liquid CO₂): cost per tCO₂ per km × route distance
Truck (liquid CO₂): cost per tCO₂ per km × route distance</t>
        </r>
      </text>
    </comment>
    <comment ref="F63" authorId="0" shapeId="0" xr:uid="{7ED765F7-3B0F-4A7A-BE92-DEEDD516436D}">
      <text>
        <r>
          <rPr>
            <sz val="9"/>
            <color indexed="81"/>
            <rFont val="Tahoma"/>
            <family val="2"/>
          </rPr>
          <t xml:space="preserve">
Transport cost is applied after conditioning and uses the appropriate cost factor:
Pipeline (supercritical CO₂): cost per tCO₂ per km × distance
Shipping (liquid CO₂): cost per tCO₂ per km × route distance
Truck (liquid CO₂): cost per tCO₂ per km × route distance</t>
        </r>
      </text>
    </comment>
    <comment ref="G63" authorId="0" shapeId="0" xr:uid="{E40457B2-224B-4C62-842E-306E6541AFDD}">
      <text>
        <r>
          <rPr>
            <sz val="9"/>
            <color indexed="81"/>
            <rFont val="Tahoma"/>
            <family val="2"/>
          </rPr>
          <t xml:space="preserve">
Transport cost is applied after conditioning and uses the appropriate cost factor:
Pipeline (supercritical CO₂): cost per tCO₂ per km × distance
Shipping (liquid CO₂): cost per tCO₂ per km × route distance
Truck (liquid CO₂): cost per tCO₂ per km × route distance</t>
        </r>
      </text>
    </comment>
    <comment ref="C67" authorId="0" shapeId="0" xr:uid="{3BA07BBA-31BA-4145-9A50-3168900200CC}">
      <text>
        <r>
          <rPr>
            <b/>
            <sz val="9"/>
            <color indexed="81"/>
            <rFont val="Tahoma"/>
            <family val="2"/>
          </rPr>
          <t>What it is:</t>
        </r>
        <r>
          <rPr>
            <sz val="9"/>
            <color indexed="81"/>
            <rFont val="Tahoma"/>
            <family val="2"/>
          </rPr>
          <t xml:space="preserve"> Cooling the hot flue gas by contacting it with water (often in a quench tower). This also knocks out some particulates/acid mist and condenses moisture.
</t>
        </r>
        <r>
          <rPr>
            <b/>
            <sz val="9"/>
            <color indexed="81"/>
            <rFont val="Tahoma"/>
            <family val="2"/>
          </rPr>
          <t>Why it matters:</t>
        </r>
        <r>
          <rPr>
            <sz val="9"/>
            <color indexed="81"/>
            <rFont val="Tahoma"/>
            <family val="2"/>
          </rPr>
          <t xml:space="preserve"> Protects downstream equipment and stabilizes flue-gas conditions before polishing/cleanup and capture.</t>
        </r>
        <r>
          <rPr>
            <b/>
            <sz val="9"/>
            <color indexed="81"/>
            <rFont val="Tahoma"/>
            <family val="2"/>
          </rPr>
          <t xml:space="preserve">
Source:</t>
        </r>
        <r>
          <rPr>
            <sz val="9"/>
            <color indexed="81"/>
            <rFont val="Tahoma"/>
            <family val="2"/>
          </rPr>
          <t xml:space="preserve"> Map-it CCU project [https://emis.vito.be/nl/tools/mapitccu/technologies]</t>
        </r>
      </text>
    </comment>
    <comment ref="C68" authorId="0" shapeId="0" xr:uid="{0D2BB7FE-BCF6-49AE-B746-83C8D9CF8323}">
      <text>
        <r>
          <rPr>
            <b/>
            <sz val="9"/>
            <color indexed="81"/>
            <rFont val="Tahoma"/>
            <family val="2"/>
          </rPr>
          <t>What it is</t>
        </r>
        <r>
          <rPr>
            <sz val="9"/>
            <color indexed="81"/>
            <rFont val="Tahoma"/>
            <family val="2"/>
          </rPr>
          <t xml:space="preserve">: Removing sulfur oxides (SO₂/SO₃) from flue gas (e.g., scrubbers/FGD).
</t>
        </r>
        <r>
          <rPr>
            <b/>
            <sz val="9"/>
            <color indexed="81"/>
            <rFont val="Tahoma"/>
            <family val="2"/>
          </rPr>
          <t>Why it matters</t>
        </r>
        <r>
          <rPr>
            <sz val="9"/>
            <color indexed="81"/>
            <rFont val="Tahoma"/>
            <family val="2"/>
          </rPr>
          <t>: SOx forms acids/sulfates that degrade solvents, corrode equipment, foul membranes/catalysts, and can violate CO₂ transport/offtake specs. It’s often a “must-have” pre-treatment.</t>
        </r>
        <r>
          <rPr>
            <b/>
            <sz val="9"/>
            <color indexed="81"/>
            <rFont val="Tahoma"/>
            <family val="2"/>
          </rPr>
          <t xml:space="preserve">
Source:</t>
        </r>
        <r>
          <rPr>
            <sz val="9"/>
            <color indexed="81"/>
            <rFont val="Tahoma"/>
            <family val="2"/>
          </rPr>
          <t xml:space="preserve"> Map-it CCU project [https://emis.vito.be/nl/tools/mapitccu/technologies]</t>
        </r>
      </text>
    </comment>
    <comment ref="C69" authorId="0" shapeId="0" xr:uid="{1D03C0C4-3CF3-4DFC-92E1-C6C9343F5FCA}">
      <text>
        <r>
          <rPr>
            <b/>
            <sz val="9"/>
            <color indexed="81"/>
            <rFont val="Tahoma"/>
            <family val="2"/>
          </rPr>
          <t>What it is</t>
        </r>
        <r>
          <rPr>
            <sz val="9"/>
            <color indexed="81"/>
            <rFont val="Tahoma"/>
            <family val="2"/>
          </rPr>
          <t xml:space="preserve">: Selective Catalytic Reduction (SCR) to reduce NOx (NO/NO₂) typically using ammonia/urea over a catalyst.
</t>
        </r>
        <r>
          <rPr>
            <b/>
            <sz val="9"/>
            <color indexed="81"/>
            <rFont val="Tahoma"/>
            <family val="2"/>
          </rPr>
          <t>Why it matters</t>
        </r>
        <r>
          <rPr>
            <sz val="9"/>
            <color indexed="81"/>
            <rFont val="Tahoma"/>
            <family val="2"/>
          </rPr>
          <t>: NOx can create solvent degradation products (e.g., nitrosamines/nitramines risks in amine systems) and contributes to corrosion/emissions constraints—so it’s a key enabler for stable, compliant capture operation.</t>
        </r>
        <r>
          <rPr>
            <b/>
            <sz val="9"/>
            <color indexed="81"/>
            <rFont val="Tahoma"/>
            <family val="2"/>
          </rPr>
          <t xml:space="preserve">
Source:</t>
        </r>
        <r>
          <rPr>
            <sz val="9"/>
            <color indexed="81"/>
            <rFont val="Tahoma"/>
            <family val="2"/>
          </rPr>
          <t xml:space="preserve"> Map-it CCU project [https://emis.vito.be/nl/tools/mapitccu/technologies]</t>
        </r>
      </text>
    </comment>
    <comment ref="C70" authorId="0" shapeId="0" xr:uid="{12C1FEE1-6F4B-47D1-B5DC-1211CD586C53}">
      <text>
        <r>
          <rPr>
            <b/>
            <sz val="9"/>
            <color indexed="81"/>
            <rFont val="Tahoma"/>
            <family val="2"/>
          </rPr>
          <t>What it is</t>
        </r>
        <r>
          <rPr>
            <sz val="9"/>
            <color indexed="81"/>
            <rFont val="Tahoma"/>
            <family val="2"/>
          </rPr>
          <t xml:space="preserve">: Removing water vapor from the flue gas stream (upstream of capture or certain purification units), typically by cooling/condensation and sometimes drying.
</t>
        </r>
        <r>
          <rPr>
            <b/>
            <sz val="9"/>
            <color indexed="81"/>
            <rFont val="Tahoma"/>
            <family val="2"/>
          </rPr>
          <t>Why it matters</t>
        </r>
        <r>
          <rPr>
            <sz val="9"/>
            <color indexed="81"/>
            <rFont val="Tahoma"/>
            <family val="2"/>
          </rPr>
          <t>: Reduces condensation/corrosion risk, improves performance of some capture/polishing steps, and helps keep gas handling predictable.</t>
        </r>
        <r>
          <rPr>
            <b/>
            <sz val="9"/>
            <color indexed="81"/>
            <rFont val="Tahoma"/>
            <family val="2"/>
          </rPr>
          <t xml:space="preserve">
Source:</t>
        </r>
        <r>
          <rPr>
            <sz val="9"/>
            <color indexed="81"/>
            <rFont val="Tahoma"/>
            <family val="2"/>
          </rPr>
          <t xml:space="preserve"> Map-it CCU project [https://emis.vito.be/nl/tools/mapitccu/technologies]</t>
        </r>
      </text>
    </comment>
    <comment ref="C71" authorId="0" shapeId="0" xr:uid="{0CA4A447-B1A5-4805-951C-3FCB951EBE89}">
      <text>
        <r>
          <rPr>
            <b/>
            <sz val="9"/>
            <color indexed="81"/>
            <rFont val="Tahoma"/>
            <family val="2"/>
          </rPr>
          <t>What it is</t>
        </r>
        <r>
          <rPr>
            <sz val="9"/>
            <color indexed="81"/>
            <rFont val="Tahoma"/>
            <family val="2"/>
          </rPr>
          <t xml:space="preserve">: Drying the captured CO₂ to meet transport/storage specs (often very low water content), using molecular sieves.
</t>
        </r>
        <r>
          <rPr>
            <b/>
            <sz val="9"/>
            <color indexed="81"/>
            <rFont val="Tahoma"/>
            <family val="2"/>
          </rPr>
          <t>Why it matters</t>
        </r>
        <r>
          <rPr>
            <sz val="9"/>
            <color indexed="81"/>
            <rFont val="Tahoma"/>
            <family val="2"/>
          </rPr>
          <t>: Water + CO₂ forms carbonic acid → corrosion in pipelines/ship tanks; water can also cause hydrate formation. Dehydration is one of the most common hard requirements for transport/storage acceptance.</t>
        </r>
        <r>
          <rPr>
            <b/>
            <sz val="9"/>
            <color indexed="81"/>
            <rFont val="Tahoma"/>
            <family val="2"/>
          </rPr>
          <t xml:space="preserve">
Source:</t>
        </r>
        <r>
          <rPr>
            <sz val="9"/>
            <color indexed="81"/>
            <rFont val="Tahoma"/>
            <family val="2"/>
          </rPr>
          <t xml:space="preserve"> Map-it CCU project [https://emis.vito.be/nl/tools/mapitccu/technologies]</t>
        </r>
      </text>
    </comment>
    <comment ref="C72" authorId="0" shapeId="0" xr:uid="{B2141EA2-5830-446E-B90E-62CD9E5C3279}">
      <text>
        <r>
          <rPr>
            <b/>
            <sz val="9"/>
            <color indexed="81"/>
            <rFont val="Tahoma"/>
            <family val="2"/>
          </rPr>
          <t>What it is</t>
        </r>
        <r>
          <rPr>
            <sz val="9"/>
            <color indexed="81"/>
            <rFont val="Tahoma"/>
            <family val="2"/>
          </rPr>
          <t xml:space="preserve">: Reducing oxygen content in the CO₂ stream (via catalytic deoxo).
</t>
        </r>
        <r>
          <rPr>
            <b/>
            <sz val="9"/>
            <color indexed="81"/>
            <rFont val="Tahoma"/>
            <family val="2"/>
          </rPr>
          <t>Why it matters</t>
        </r>
        <r>
          <rPr>
            <sz val="9"/>
            <color indexed="81"/>
            <rFont val="Tahoma"/>
            <family val="2"/>
          </rPr>
          <t>: O₂ can accelerate corrosion and create operational issues depending on pipeline/network specs and storage/operator requirements. It also helps standardize CO₂ quality for shared infrastructure.</t>
        </r>
        <r>
          <rPr>
            <b/>
            <sz val="9"/>
            <color indexed="81"/>
            <rFont val="Tahoma"/>
            <family val="2"/>
          </rPr>
          <t xml:space="preserve">
Source:</t>
        </r>
        <r>
          <rPr>
            <sz val="9"/>
            <color indexed="81"/>
            <rFont val="Tahoma"/>
            <family val="2"/>
          </rPr>
          <t xml:space="preserve"> Map-it CCU project [https://emis.vito.be/nl/tools/mapitccu/technologies]</t>
        </r>
      </text>
    </comment>
    <comment ref="C73" authorId="0" shapeId="0" xr:uid="{98BA3216-41A5-4909-AC1A-7FE6CE156C64}">
      <text>
        <r>
          <rPr>
            <b/>
            <sz val="9"/>
            <color indexed="81"/>
            <rFont val="Tahoma"/>
            <family val="2"/>
          </rPr>
          <t>What it is</t>
        </r>
        <r>
          <rPr>
            <sz val="9"/>
            <color indexed="81"/>
            <rFont val="Tahoma"/>
            <family val="2"/>
          </rPr>
          <t xml:space="preserve">: Compressing CO₂ to the pressure needed for pipeline transport, liquefaction, or injection, with intercooling to manage temperature and energy use.
</t>
        </r>
        <r>
          <rPr>
            <b/>
            <sz val="9"/>
            <color indexed="81"/>
            <rFont val="Tahoma"/>
            <family val="2"/>
          </rPr>
          <t>Why it matters</t>
        </r>
        <r>
          <rPr>
            <sz val="9"/>
            <color indexed="81"/>
            <rFont val="Tahoma"/>
            <family val="2"/>
          </rPr>
          <t>: Compression is often one of the largest energy and cost drivers after capture itself. It’s essential to move CO₂ economically and meet dense-phase transport/injection conditions.</t>
        </r>
        <r>
          <rPr>
            <b/>
            <sz val="9"/>
            <color indexed="81"/>
            <rFont val="Tahoma"/>
            <family val="2"/>
          </rPr>
          <t xml:space="preserve">
Source:</t>
        </r>
        <r>
          <rPr>
            <sz val="9"/>
            <color indexed="81"/>
            <rFont val="Tahoma"/>
            <family val="2"/>
          </rPr>
          <t xml:space="preserve"> Map-it CCU project [https://emis.vito.be/nl/tools/mapitccu/technologies]</t>
        </r>
      </text>
    </comment>
    <comment ref="C74" authorId="0" shapeId="0" xr:uid="{E8A513D0-010E-4531-A67C-F248C29CF2E7}">
      <text>
        <r>
          <rPr>
            <b/>
            <sz val="9"/>
            <color indexed="81"/>
            <rFont val="Tahoma"/>
            <family val="2"/>
          </rPr>
          <t>What it is</t>
        </r>
        <r>
          <rPr>
            <sz val="9"/>
            <color indexed="81"/>
            <rFont val="Tahoma"/>
            <family val="2"/>
          </rPr>
          <t xml:space="preserve">: Cooling/pressurizing CO₂ to produce liquid CO₂ (commonly needed for ship or truck transport, and sometimes intermediate storage).
</t>
        </r>
        <r>
          <rPr>
            <b/>
            <sz val="9"/>
            <color indexed="81"/>
            <rFont val="Tahoma"/>
            <family val="2"/>
          </rPr>
          <t>Why it matters</t>
        </r>
        <r>
          <rPr>
            <sz val="9"/>
            <color indexed="81"/>
            <rFont val="Tahoma"/>
            <family val="2"/>
          </rPr>
          <t>: Liquefaction enables non-pipeline logistics (ship/truck), improves storage density, and can be critical when pipeline infrastructure isn’t available.</t>
        </r>
        <r>
          <rPr>
            <b/>
            <sz val="9"/>
            <color indexed="81"/>
            <rFont val="Tahoma"/>
            <family val="2"/>
          </rPr>
          <t xml:space="preserve">
Source:</t>
        </r>
        <r>
          <rPr>
            <sz val="9"/>
            <color indexed="81"/>
            <rFont val="Tahoma"/>
            <family val="2"/>
          </rPr>
          <t xml:space="preserve"> Map-it CCU project [https://emis.vito.be/nl/tools/mapitccu/technologies]</t>
        </r>
      </text>
    </comment>
    <comment ref="C75" authorId="0" shapeId="0" xr:uid="{39ECAB3F-72A2-4BBB-8404-01864A6A6916}">
      <text>
        <r>
          <rPr>
            <b/>
            <sz val="9"/>
            <color indexed="81"/>
            <rFont val="Tahoma"/>
            <family val="2"/>
          </rPr>
          <t>What it is</t>
        </r>
        <r>
          <rPr>
            <sz val="9"/>
            <color indexed="81"/>
            <rFont val="Tahoma"/>
            <family val="2"/>
          </rPr>
          <t xml:space="preserve">: Moving CO₂ by pipeline; cost is distance-based (€/tCO₂ per km).
</t>
        </r>
        <r>
          <rPr>
            <b/>
            <sz val="9"/>
            <color indexed="81"/>
            <rFont val="Tahoma"/>
            <family val="2"/>
          </rPr>
          <t>Why it matters</t>
        </r>
        <r>
          <rPr>
            <sz val="9"/>
            <color indexed="81"/>
            <rFont val="Tahoma"/>
            <family val="2"/>
          </rPr>
          <t>: Lowest cost per tonne for large, steady volumes once built; the backbone of many regional CCUS hubs.</t>
        </r>
        <r>
          <rPr>
            <b/>
            <sz val="9"/>
            <color indexed="81"/>
            <rFont val="Tahoma"/>
            <family val="2"/>
          </rPr>
          <t xml:space="preserve">
Source:</t>
        </r>
        <r>
          <rPr>
            <sz val="9"/>
            <color indexed="81"/>
            <rFont val="Tahoma"/>
            <family val="2"/>
          </rPr>
          <t xml:space="preserve"> Map-it CCU project [https://emis.vito.be/nl/tools/mapitccu/technologies]</t>
        </r>
      </text>
    </comment>
    <comment ref="C76" authorId="0" shapeId="0" xr:uid="{070CFB86-6E06-4274-A278-4CA99B044A01}">
      <text>
        <r>
          <rPr>
            <b/>
            <sz val="9"/>
            <color indexed="81"/>
            <rFont val="Tahoma"/>
            <family val="2"/>
          </rPr>
          <t>What it is</t>
        </r>
        <r>
          <rPr>
            <sz val="9"/>
            <color indexed="81"/>
            <rFont val="Tahoma"/>
            <family val="2"/>
          </rPr>
          <t xml:space="preserve">: Moving liquid CO₂ by ship; distance-based cost factor.
</t>
        </r>
        <r>
          <rPr>
            <b/>
            <sz val="9"/>
            <color indexed="81"/>
            <rFont val="Tahoma"/>
            <family val="2"/>
          </rPr>
          <t>Why it matters</t>
        </r>
        <r>
          <rPr>
            <sz val="9"/>
            <color indexed="81"/>
            <rFont val="Tahoma"/>
            <family val="2"/>
          </rPr>
          <t>: Great for cross-border or long-distance transport and scaling hubs without building new pipelines, especially where storage is offshore.</t>
        </r>
        <r>
          <rPr>
            <b/>
            <sz val="9"/>
            <color indexed="81"/>
            <rFont val="Tahoma"/>
            <family val="2"/>
          </rPr>
          <t xml:space="preserve">
Source:</t>
        </r>
        <r>
          <rPr>
            <sz val="9"/>
            <color indexed="81"/>
            <rFont val="Tahoma"/>
            <family val="2"/>
          </rPr>
          <t xml:space="preserve"> Map-it CCU project [https://emis.vito.be/nl/tools/mapitccu/technologies]</t>
        </r>
      </text>
    </comment>
    <comment ref="C77" authorId="0" shapeId="0" xr:uid="{310A7FB9-4C6D-403E-BE6B-34D57DD7D430}">
      <text>
        <r>
          <rPr>
            <b/>
            <sz val="9"/>
            <color indexed="81"/>
            <rFont val="Tahoma"/>
            <family val="2"/>
          </rPr>
          <t>What it is</t>
        </r>
        <r>
          <rPr>
            <sz val="9"/>
            <color indexed="81"/>
            <rFont val="Tahoma"/>
            <family val="2"/>
          </rPr>
          <t xml:space="preserve">: Moving (usually liquid) CO₂ by road tanker; distance-based cost factor.
</t>
        </r>
        <r>
          <rPr>
            <b/>
            <sz val="9"/>
            <color indexed="81"/>
            <rFont val="Tahoma"/>
            <family val="2"/>
          </rPr>
          <t>Why it matters</t>
        </r>
        <r>
          <rPr>
            <sz val="9"/>
            <color indexed="81"/>
            <rFont val="Tahoma"/>
            <family val="2"/>
          </rPr>
          <t>: Best for small volumes, early projects, pilots, or short distances; expensive for large/long-haul but valuable to “get started” before infrastructure exists.</t>
        </r>
        <r>
          <rPr>
            <b/>
            <sz val="9"/>
            <color indexed="81"/>
            <rFont val="Tahoma"/>
            <family val="2"/>
          </rPr>
          <t xml:space="preserve">
Source:</t>
        </r>
        <r>
          <rPr>
            <sz val="9"/>
            <color indexed="81"/>
            <rFont val="Tahoma"/>
            <family val="2"/>
          </rPr>
          <t xml:space="preserve"> Map-it CCU project [https://emis.vito.be/nl/tools/mapitccu/technologies]</t>
        </r>
      </text>
    </comment>
    <comment ref="C82" authorId="0" shapeId="0" xr:uid="{D282ED33-0360-49FB-91B7-EAF2CB9293C5}">
      <text>
        <r>
          <rPr>
            <sz val="9"/>
            <color indexed="81"/>
            <rFont val="Tahoma"/>
            <family val="2"/>
          </rPr>
          <t xml:space="preserve">CO₂ capture efficiency (in %).
What it is: Fraction of total CO₂ emissions captured by the system.
Significance: Drives how much CO₂ is actually captured vs. left as residual emissions (core driver of ETS impact and avoided CO₂).
</t>
        </r>
      </text>
    </comment>
    <comment ref="C83" authorId="0" shapeId="0" xr:uid="{1B862C95-83A9-4612-BFAE-B1B8F1CFA1B4}">
      <text>
        <r>
          <rPr>
            <sz val="9"/>
            <color indexed="81"/>
            <rFont val="Tahoma"/>
            <family val="2"/>
          </rPr>
          <t xml:space="preserve">CO₂ emissions per t waste (in tCO₂/t-waste).
What it is: Baseline CO₂ emissions intensity per tonne of waste processed (without capture).
Significance: Sets the “starting point” for ETS costs and the maximum capture potential per tonne waste.
</t>
        </r>
      </text>
    </comment>
    <comment ref="C84" authorId="0" shapeId="0" xr:uid="{2CAAEFE4-2FD3-4B37-925D-D45D4600BD8C}">
      <text>
        <r>
          <rPr>
            <sz val="9"/>
            <color indexed="81"/>
            <rFont val="Tahoma"/>
            <family val="2"/>
          </rPr>
          <t xml:space="preserve">Current ETS price (in €/tCO₂).
What it is: Assumed EU ETS carbon price used to monetize fossil CO₂ emissions.
Significance: Determines the cost of residual fossil emissions and the value of avoiding fossil CO₂ via capture.
</t>
        </r>
      </text>
    </comment>
    <comment ref="C85" authorId="0" shapeId="0" xr:uid="{C59CB0EF-02EC-47DE-9F4E-6A5ED25B2D9C}">
      <text>
        <r>
          <rPr>
            <sz val="9"/>
            <color indexed="81"/>
            <rFont val="Tahoma"/>
            <family val="2"/>
          </rPr>
          <t xml:space="preserve">Biogenic CO₂ fraction (in %).
What it is: Share of total CO₂ emissions that is biogenic (non-fossil).
Significance: Splits captured/residual CO₂ into fossil vs biogenic, which is crucial because ETS typically applies to fossil CO₂, while biogenic CO₂ can relate to removals/CRCF.
</t>
        </r>
      </text>
    </comment>
    <comment ref="C86" authorId="0" shapeId="0" xr:uid="{9D37CA4E-D1AA-4B6B-8E19-5E7BF815DAB1}">
      <text>
        <r>
          <rPr>
            <sz val="9"/>
            <color indexed="81"/>
            <rFont val="Tahoma"/>
            <family val="2"/>
          </rPr>
          <t xml:space="preserve">CO₂ capture cost or Full value chain cost (in €/tCO₂).
What it is: Cost per tonne CO₂ used in this analysis (either capture-only cost or capture + downstream chain cost).
Significance: Main cost input that determines breakeven ETS price and avoidance cost.
</t>
        </r>
      </text>
    </comment>
    <comment ref="E86" authorId="0" shapeId="0" xr:uid="{F65FBC03-22E5-4F84-A69A-2C83ED4B5660}">
      <text>
        <r>
          <rPr>
            <sz val="9"/>
            <color indexed="81"/>
            <rFont val="Tahoma"/>
            <family val="2"/>
          </rPr>
          <t xml:space="preserve">
Use the capture cost or enter the full value chain cost here.
Full value chain cost considering pretreatment, capture, purification, conditioning, transport and storage should be considered for true estimation of breakeven ETS price.</t>
        </r>
      </text>
    </comment>
    <comment ref="F86" authorId="0" shapeId="0" xr:uid="{8EFD9A29-CDE2-467C-9C91-025E2625EB7F}">
      <text>
        <r>
          <rPr>
            <sz val="9"/>
            <color indexed="81"/>
            <rFont val="Tahoma"/>
            <family val="2"/>
          </rPr>
          <t xml:space="preserve">
Use the capture cost or enter the full value chain cost here.
Full value chain cost considering pretreatment, capture, purification, conditioning, transport and storage should be considered for true estimation of breakeven ETS price.</t>
        </r>
      </text>
    </comment>
    <comment ref="G86" authorId="0" shapeId="0" xr:uid="{02AAF392-21C1-468E-AA0E-092B9FE3BA3A}">
      <text>
        <r>
          <rPr>
            <b/>
            <sz val="9"/>
            <color indexed="81"/>
            <rFont val="Tahoma"/>
            <family val="2"/>
          </rPr>
          <t>Mohammed Nazeer Khan:</t>
        </r>
        <r>
          <rPr>
            <sz val="9"/>
            <color indexed="81"/>
            <rFont val="Tahoma"/>
            <family val="2"/>
          </rPr>
          <t xml:space="preserve">
Use the capture cost or enter the full value chain cost here.
Full value chain cost considering pretreatment, capture, purification, conditioning, transport and storage should be considered for true estimation of breakeven ETS price.</t>
        </r>
      </text>
    </comment>
    <comment ref="C87" authorId="0" shapeId="0" xr:uid="{32B84606-BC1F-4C55-AE04-ECAF0ED51C9E}">
      <text>
        <r>
          <rPr>
            <sz val="9"/>
            <color indexed="81"/>
            <rFont val="Tahoma"/>
            <family val="2"/>
          </rPr>
          <t xml:space="preserve">Total CO₂ captured per t waste (in tCO₂/t-waste).
What it is: CO₂ captured per tonne waste = emissions intensity × capture efficiency.
Significance: Converts €/tCO₂ capture costs into €/t-waste impact and quantifies captured volumes.
</t>
        </r>
      </text>
    </comment>
    <comment ref="C88" authorId="0" shapeId="0" xr:uid="{FFA0D902-928D-475E-BC3B-31D0862496A3}">
      <text>
        <r>
          <rPr>
            <sz val="9"/>
            <color indexed="81"/>
            <rFont val="Tahoma"/>
            <family val="2"/>
          </rPr>
          <t xml:space="preserve">Total residual CO₂ per t waste (in tCO₂/t-waste).
What it is: Remaining uncaptured CO₂ per tonne waste = baseline emissions − captured CO₂.
Significance: Residual emissions drive ongoing ETS liabilities and determine how “deep” the decarbonization is.
</t>
        </r>
      </text>
    </comment>
    <comment ref="C89" authorId="0" shapeId="0" xr:uid="{4C6192EA-2808-4E65-B48E-423018CAF364}">
      <text>
        <r>
          <rPr>
            <sz val="9"/>
            <color indexed="81"/>
            <rFont val="Tahoma"/>
            <family val="2"/>
          </rPr>
          <t xml:space="preserve">Fossil CO₂ captured per t waste (in tCO₂/t-waste).
What it is: Captured fossil CO₂ = total captured × (1 − biogenic fraction).
Significance: Captured fossil CO₂ is the part that can reduce ETS exposure (avoidance benefit).
</t>
        </r>
      </text>
    </comment>
    <comment ref="C90" authorId="0" shapeId="0" xr:uid="{000830A8-7331-4DD4-8D53-EAE372F82DE7}">
      <text>
        <r>
          <rPr>
            <sz val="9"/>
            <color indexed="81"/>
            <rFont val="Tahoma"/>
            <family val="2"/>
          </rPr>
          <t xml:space="preserve">
Fossil residual CO₂ per t waste (in tCO₂/t-waste).
What it is: Residual fossil CO₂ = total residual × (1 − biogenic fraction).
Significance: This determines ETS cost that remains even after capture.
</t>
        </r>
      </text>
    </comment>
    <comment ref="C91" authorId="0" shapeId="0" xr:uid="{88909018-1082-4B28-B255-687B684EEA41}">
      <text>
        <r>
          <rPr>
            <sz val="9"/>
            <color indexed="81"/>
            <rFont val="Tahoma"/>
            <family val="2"/>
          </rPr>
          <t xml:space="preserve">Biogenic CO₂ captured per t waste (in tCO₂/t-waste).
What it is: Captured biogenic CO₂ = total captured × biogenic fraction.
Significance: Relevant for carbon removals accounting/CRCF potential (not typically an ETS “saving” like fossil CO₂).
</t>
        </r>
      </text>
    </comment>
    <comment ref="C92" authorId="0" shapeId="0" xr:uid="{F583A4B2-C415-490A-A6CE-859C6E31B1D9}">
      <text>
        <r>
          <rPr>
            <sz val="9"/>
            <color indexed="81"/>
            <rFont val="Tahoma"/>
            <family val="2"/>
          </rPr>
          <t xml:space="preserve">
Biogenic residual CO₂ per t waste (in tCO₂/t-waste).
What it is: Residual biogenic CO₂ = total residual × biogenic fraction.
Significance: Indicates remaining biogenic emissions after capture (important for overall emissions balance and removals logic).
</t>
        </r>
      </text>
    </comment>
    <comment ref="C93" authorId="0" shapeId="0" xr:uid="{08B99C78-C13B-4F45-B759-1744DEE68905}">
      <text>
        <r>
          <rPr>
            <sz val="9"/>
            <color indexed="81"/>
            <rFont val="Tahoma"/>
            <family val="2"/>
          </rPr>
          <t xml:space="preserve">Added cost per t waste due to capture (in €/t-waste).
What it is: Added cost per tonne waste due to capture = (€/tCO₂ cost) × (captured tCO₂/t-waste).
Significance: Shows the operational cost uplift at facility level (what the plant “feels” per tonne waste).
</t>
        </r>
      </text>
    </comment>
    <comment ref="C94" authorId="0" shapeId="0" xr:uid="{A56A4059-C68C-4C63-BC82-B87606C4CC99}">
      <text>
        <r>
          <rPr>
            <sz val="9"/>
            <color indexed="81"/>
            <rFont val="Tahoma"/>
            <family val="2"/>
          </rPr>
          <t xml:space="preserve">Added cost per t waste due to ETS on fossil residual emissions (in €/t-waste).
What it is: ETS cost on residual fossil CO₂ = ETS price × fossil residual CO₂ per t waste.
Significance: Captures the remaining ETS burden after capture (often non-zero even with high capture).
</t>
        </r>
      </text>
    </comment>
    <comment ref="C95" authorId="0" shapeId="0" xr:uid="{860F332C-EF60-4F65-8311-54BACDED61C6}">
      <text>
        <r>
          <rPr>
            <sz val="9"/>
            <color indexed="81"/>
            <rFont val="Tahoma"/>
            <family val="2"/>
          </rPr>
          <t xml:space="preserve">Total added cost per t waste due to capture (in €/t-waste).
What it is: Total incremental cost with capture = capture cost impact + ETS cost on residual fossil CO₂.
Significance: The “all-in” cost increase of the capture case per tonne waste.
</t>
        </r>
      </text>
    </comment>
    <comment ref="C96" authorId="0" shapeId="0" xr:uid="{381A6E91-06C2-40D8-AEE1-C26262BA1A7A}">
      <text>
        <r>
          <rPr>
            <sz val="9"/>
            <color indexed="81"/>
            <rFont val="Tahoma"/>
            <family val="2"/>
          </rPr>
          <t xml:space="preserve">Total added cost per t waste due to ETS cost in the no-capture scenario (in €/t-waste).
What it is: ETS cost in the no-capture baseline = ETS price × fossil CO₂ emissions per t waste.
Significance: Baseline reference to compare against capture; represents the cost of doing nothing (ETS-only route).
</t>
        </r>
      </text>
    </comment>
    <comment ref="C97" authorId="0" shapeId="0" xr:uid="{185EDDA3-7270-4221-A314-EF3941D1EDCD}">
      <text>
        <r>
          <rPr>
            <sz val="9"/>
            <color indexed="81"/>
            <rFont val="Tahoma"/>
            <family val="2"/>
          </rPr>
          <t xml:space="preserve">Cost difference per t waste (in €/t-waste).
What it is: Difference between total cost with capture and baseline ETS-only cost (per t waste).
Significance: Core indicator of whether capture increases or decreases net cost at the current ETS price.
</t>
        </r>
      </text>
    </comment>
    <comment ref="C98" authorId="0" shapeId="0" xr:uid="{AC325278-6484-402F-872D-943A96D6C86A}">
      <text>
        <r>
          <rPr>
            <sz val="9"/>
            <color indexed="81"/>
            <rFont val="Tahoma"/>
            <family val="2"/>
          </rPr>
          <t xml:space="preserve">Breakeven ETS price (in €/tCO₂).
What it is: ETS price at which ETS savings on avoided fossil CO₂ offset the capture cost (net cost difference = 0).
Significance: Quick decision metric: if future ETS &gt; breakeven, capture can be cost-neutral or better (for fossil part).
</t>
        </r>
      </text>
    </comment>
    <comment ref="C99" authorId="0" shapeId="0" xr:uid="{4F6CCB79-3FCA-4B6D-9C55-FE949E967A1C}">
      <text>
        <r>
          <rPr>
            <sz val="9"/>
            <color indexed="81"/>
            <rFont val="Tahoma"/>
            <family val="2"/>
          </rPr>
          <t xml:space="preserve">Cost per CO₂ avoided (in €/tCO₂).
What it is: Net additional cost divided by CO₂ avoided (typically using captured or avoided amount per the model’s definition).
Significance: Standard comparison metric across technologies/projects to benchmark decarbonization cost-effectiveness.
</t>
        </r>
      </text>
    </comment>
    <comment ref="C104" authorId="0" shapeId="0" xr:uid="{D0EF192E-9F10-4A65-A711-EABDDE87C1FF}">
      <text>
        <r>
          <rPr>
            <sz val="9"/>
            <color indexed="81"/>
            <rFont val="Tahoma"/>
            <family val="2"/>
          </rPr>
          <t xml:space="preserve">CO₂ captured per t waste (in tCO₂/t-waste).
What it is: Total amount of CO₂ captured per tonne of waste processed.
Significance: Sets the maximum volume of CO₂ that can potentially generate removal credits or revenue.
</t>
        </r>
      </text>
    </comment>
    <comment ref="C105" authorId="0" shapeId="0" xr:uid="{216675A6-F3B9-4551-B3FB-D047EB8CAFF7}">
      <text>
        <r>
          <rPr>
            <sz val="9"/>
            <color indexed="81"/>
            <rFont val="Tahoma"/>
            <family val="2"/>
          </rPr>
          <t xml:space="preserve">Assumed CRCF price (in €/tCO₂).
What it is: Assumed price/revenue per tonne of eligible CO₂ under the CRCF/removals framework.
Significance: Determines the revenue potential from carbon removals and directly offsets capture costs.
</t>
        </r>
      </text>
    </comment>
    <comment ref="C106" authorId="0" shapeId="0" xr:uid="{ABC7350A-23F0-4CB8-BF72-D1B0EA4465E2}">
      <text>
        <r>
          <rPr>
            <sz val="9"/>
            <color indexed="81"/>
            <rFont val="Tahoma"/>
            <family val="2"/>
          </rPr>
          <t xml:space="preserve">
Biogenic CO₂ fraction (qualify for CRCF) (in %).
What it is: Share of captured CO₂ considered biogenic and eligible for CRCF/removal accounting.
Significance: Limits which part of captured CO₂ can generate removal credits (key eligibility filter).
</t>
        </r>
      </text>
    </comment>
    <comment ref="C107" authorId="0" shapeId="0" xr:uid="{EB89AF93-BC5F-4952-9433-62E67FCF1557}">
      <text>
        <r>
          <rPr>
            <sz val="9"/>
            <color indexed="81"/>
            <rFont val="Tahoma"/>
            <family val="2"/>
          </rPr>
          <t xml:space="preserve">
Biogenic CO₂ captured per t waste (in tCO₂/t-waste).
What it is: Amount of biogenic CO₂ captured per tonne of waste (= total captured × biogenic fraction).
Significance: Defines the quantity of CO₂ that can qualify as a carbon removal.</t>
        </r>
      </text>
    </comment>
    <comment ref="C108" authorId="0" shapeId="0" xr:uid="{42F94CD5-4F6D-4B88-8E1D-174E5DA35A74}">
      <text>
        <r>
          <rPr>
            <sz val="9"/>
            <color indexed="81"/>
            <rFont val="Tahoma"/>
            <family val="2"/>
          </rPr>
          <t xml:space="preserve">Potential CRCF-revenue (in €/t-waste).
What it is: Revenue per tonne waste from eligible biogenic CO₂ (= biogenic captured × CRCF price).
Significance: Shows how much capture cost can be offset by removals revenue at plant level.
</t>
        </r>
      </text>
    </comment>
    <comment ref="C109" authorId="0" shapeId="0" xr:uid="{A0BECBEA-6CFD-49A3-B27C-AF537D060B2D}">
      <text>
        <r>
          <rPr>
            <sz val="9"/>
            <color indexed="81"/>
            <rFont val="Tahoma"/>
            <family val="2"/>
          </rPr>
          <t xml:space="preserve">
Net cost added per t waste (in €/t-waste).
What it is: Remaining cost per tonne waste after subtracting CRCF revenue from total capture-related cost.
Significance: Indicates the real economic burden of capture once removals income is considered.
</t>
        </r>
      </text>
    </comment>
    <comment ref="C110" authorId="0" shapeId="0" xr:uid="{35DE9D1B-8BE5-4741-A895-0ED7955CF440}">
      <text>
        <r>
          <rPr>
            <sz val="9"/>
            <color indexed="81"/>
            <rFont val="Tahoma"/>
            <family val="2"/>
          </rPr>
          <t xml:space="preserve">
Effective cost per t captured (in €/tCO₂).
What it is: Net cost per tonne of total CO₂ captured after CRCF revenue is applied.
Significance: Allows comparison of technologies when removals revenues are included.
</t>
        </r>
      </text>
    </comment>
    <comment ref="C111" authorId="0" shapeId="0" xr:uid="{62C461FC-B70D-440F-8F5E-61D59F3FF0C2}">
      <text>
        <r>
          <rPr>
            <sz val="9"/>
            <color indexed="81"/>
            <rFont val="Tahoma"/>
            <family val="2"/>
          </rPr>
          <t xml:space="preserve">
Effective cost per t biogenic removal (in €/tCO₂).
What it is: Net cost per tonne of biogenic CO₂ removed (accounting for CRCF revenue).
Significance: Key metric to benchmark the cost of negative emissions across capture technologies.</t>
        </r>
      </text>
    </comment>
    <comment ref="C112" authorId="0" shapeId="0" xr:uid="{F924BB50-ABB4-429D-A3FB-10B6B44369DD}">
      <text>
        <r>
          <rPr>
            <sz val="9"/>
            <color indexed="81"/>
            <rFont val="Tahoma"/>
            <family val="2"/>
          </rPr>
          <t xml:space="preserve">Breakeven ETS price (in €/tCO₂).
What it is: ETS price at which ETS savings on avoided fossil CO₂ offset the capture cost (net cost difference = 0).
Significance: Quick decision metric: if future ETS &gt; breakeven, capture can be cost-neutral or better (for fossil part).
</t>
        </r>
      </text>
    </comment>
  </commentList>
</comments>
</file>

<file path=xl/sharedStrings.xml><?xml version="1.0" encoding="utf-8"?>
<sst xmlns="http://schemas.openxmlformats.org/spreadsheetml/2006/main" count="417" uniqueCount="313">
  <si>
    <t>Unit</t>
  </si>
  <si>
    <t>Average</t>
  </si>
  <si>
    <t>Heat</t>
  </si>
  <si>
    <t>Electricity</t>
  </si>
  <si>
    <t>-</t>
  </si>
  <si>
    <t>Cryogenic</t>
  </si>
  <si>
    <t>Year</t>
  </si>
  <si>
    <t>Parameter</t>
  </si>
  <si>
    <t>Membrane</t>
  </si>
  <si>
    <t>RESULTS</t>
  </si>
  <si>
    <t>CEPCI</t>
  </si>
  <si>
    <t>WACC</t>
  </si>
  <si>
    <t>Reference CAPEX</t>
  </si>
  <si>
    <r>
      <t>€/tCO</t>
    </r>
    <r>
      <rPr>
        <vertAlign val="subscript"/>
        <sz val="11"/>
        <color theme="1"/>
        <rFont val="Aptos Narrow"/>
        <family val="2"/>
      </rPr>
      <t>2</t>
    </r>
  </si>
  <si>
    <t>€</t>
  </si>
  <si>
    <t>CRF</t>
  </si>
  <si>
    <t>Reference scale</t>
  </si>
  <si>
    <t>Updated CAPEX</t>
  </si>
  <si>
    <t>Discount rate</t>
  </si>
  <si>
    <t>Reference year</t>
  </si>
  <si>
    <t>Reference plant lifetime</t>
  </si>
  <si>
    <t>yr</t>
  </si>
  <si>
    <t>CAPTURE COST BREAKDOWN</t>
  </si>
  <si>
    <t>CAPEX annualization method</t>
  </si>
  <si>
    <r>
      <t>GJ/tCO</t>
    </r>
    <r>
      <rPr>
        <vertAlign val="subscript"/>
        <sz val="11"/>
        <color theme="1"/>
        <rFont val="Aptos Narrow"/>
        <family val="2"/>
        <scheme val="minor"/>
      </rPr>
      <t>2</t>
    </r>
  </si>
  <si>
    <t>CAPEX</t>
  </si>
  <si>
    <r>
      <t>€/tCO</t>
    </r>
    <r>
      <rPr>
        <b/>
        <vertAlign val="subscript"/>
        <sz val="11"/>
        <color theme="1"/>
        <rFont val="Aptos Narrow"/>
        <family val="2"/>
      </rPr>
      <t>2</t>
    </r>
  </si>
  <si>
    <r>
      <t>kWh/tCO</t>
    </r>
    <r>
      <rPr>
        <vertAlign val="subscript"/>
        <sz val="11"/>
        <color theme="1"/>
        <rFont val="Aptos Narrow"/>
        <family val="2"/>
        <scheme val="minor"/>
      </rPr>
      <t>2</t>
    </r>
  </si>
  <si>
    <t>Cooling water (makeup)</t>
  </si>
  <si>
    <r>
      <t>t/tCO</t>
    </r>
    <r>
      <rPr>
        <vertAlign val="subscript"/>
        <sz val="11"/>
        <color theme="1"/>
        <rFont val="Aptos Narrow"/>
        <family val="2"/>
        <scheme val="minor"/>
      </rPr>
      <t>2</t>
    </r>
  </si>
  <si>
    <t>Variable OPEX</t>
  </si>
  <si>
    <r>
      <t>€/tCO</t>
    </r>
    <r>
      <rPr>
        <b/>
        <i/>
        <vertAlign val="subscript"/>
        <sz val="11"/>
        <color theme="1"/>
        <rFont val="Aptos Narrow"/>
        <family val="2"/>
      </rPr>
      <t>2</t>
    </r>
  </si>
  <si>
    <r>
      <t>€/tCO</t>
    </r>
    <r>
      <rPr>
        <i/>
        <vertAlign val="subscript"/>
        <sz val="11"/>
        <color theme="1"/>
        <rFont val="Aptos Narrow"/>
        <family val="2"/>
      </rPr>
      <t>2</t>
    </r>
  </si>
  <si>
    <t>Solvent (makeup)</t>
  </si>
  <si>
    <t>Cooling water</t>
  </si>
  <si>
    <t>USER INPUTS</t>
  </si>
  <si>
    <t>Solvent</t>
  </si>
  <si>
    <t>Current scale</t>
  </si>
  <si>
    <t>Fixed OPEX</t>
  </si>
  <si>
    <t>Current year</t>
  </si>
  <si>
    <t>OPEX</t>
  </si>
  <si>
    <t>Plant lifetime</t>
  </si>
  <si>
    <t>Scaling exponent</t>
  </si>
  <si>
    <t>€/GJ</t>
  </si>
  <si>
    <t>Electricity price</t>
  </si>
  <si>
    <t>€/MWh</t>
  </si>
  <si>
    <t>Cooling water price</t>
  </si>
  <si>
    <t>€/t</t>
  </si>
  <si>
    <t>Solvent price</t>
  </si>
  <si>
    <r>
      <t>Fixed OPEX</t>
    </r>
    <r>
      <rPr>
        <sz val="9"/>
        <color theme="1"/>
        <rFont val="Aptos Narrow"/>
        <family val="2"/>
        <scheme val="minor"/>
      </rPr>
      <t xml:space="preserve"> (insurance, maintenance, labor)</t>
    </r>
  </si>
  <si>
    <t>% CAPEX</t>
  </si>
  <si>
    <t>Cell</t>
  </si>
  <si>
    <t>Guidance</t>
  </si>
  <si>
    <r>
      <t>tCO</t>
    </r>
    <r>
      <rPr>
        <vertAlign val="subscript"/>
        <sz val="11"/>
        <color theme="1"/>
        <rFont val="Aptos Narrow"/>
        <family val="2"/>
        <scheme val="minor"/>
      </rPr>
      <t>2</t>
    </r>
    <r>
      <rPr>
        <sz val="11"/>
        <color theme="1"/>
        <rFont val="Aptos Narrow"/>
        <family val="2"/>
        <scheme val="minor"/>
      </rPr>
      <t>/yr</t>
    </r>
  </si>
  <si>
    <r>
      <t>CO</t>
    </r>
    <r>
      <rPr>
        <b/>
        <vertAlign val="subscript"/>
        <sz val="12"/>
        <color theme="0"/>
        <rFont val="Aptos Narrow"/>
        <family val="2"/>
        <scheme val="minor"/>
      </rPr>
      <t>2</t>
    </r>
    <r>
      <rPr>
        <b/>
        <sz val="12"/>
        <color theme="0"/>
        <rFont val="Aptos Narrow"/>
        <family val="2"/>
        <scheme val="minor"/>
      </rPr>
      <t xml:space="preserve"> Capture Cost</t>
    </r>
  </si>
  <si>
    <r>
      <t>€/tCO</t>
    </r>
    <r>
      <rPr>
        <b/>
        <vertAlign val="subscript"/>
        <sz val="12"/>
        <color theme="0"/>
        <rFont val="Aptos Narrow"/>
        <family val="2"/>
      </rPr>
      <t>2</t>
    </r>
  </si>
  <si>
    <t>Amine</t>
  </si>
  <si>
    <r>
      <t>€/m</t>
    </r>
    <r>
      <rPr>
        <vertAlign val="superscript"/>
        <sz val="11"/>
        <color theme="1"/>
        <rFont val="Aptos Narrow"/>
        <family val="2"/>
      </rPr>
      <t>2</t>
    </r>
  </si>
  <si>
    <t>Membrane lifetime</t>
  </si>
  <si>
    <r>
      <t>m</t>
    </r>
    <r>
      <rPr>
        <vertAlign val="superscript"/>
        <sz val="11"/>
        <color theme="1"/>
        <rFont val="Aptos Narrow"/>
        <family val="2"/>
        <scheme val="minor"/>
      </rPr>
      <t>2</t>
    </r>
    <r>
      <rPr>
        <sz val="11"/>
        <color theme="1"/>
        <rFont val="Aptos Narrow"/>
        <family val="2"/>
        <scheme val="minor"/>
      </rPr>
      <t>/tCO</t>
    </r>
    <r>
      <rPr>
        <vertAlign val="subscript"/>
        <sz val="11"/>
        <color theme="1"/>
        <rFont val="Aptos Narrow"/>
        <family val="2"/>
        <scheme val="minor"/>
      </rPr>
      <t>2</t>
    </r>
    <r>
      <rPr>
        <sz val="11"/>
        <color theme="1"/>
        <rFont val="Aptos Narrow"/>
        <family val="2"/>
        <scheme val="minor"/>
      </rPr>
      <t>/yr</t>
    </r>
  </si>
  <si>
    <t>%</t>
  </si>
  <si>
    <t>CURRENT PLANT SPECIFICATIONS</t>
  </si>
  <si>
    <t>Units</t>
  </si>
  <si>
    <t>Breakeven ETS price</t>
  </si>
  <si>
    <t>Current ETS price</t>
  </si>
  <si>
    <t>€/t-waste</t>
  </si>
  <si>
    <r>
      <t>CO</t>
    </r>
    <r>
      <rPr>
        <vertAlign val="subscript"/>
        <sz val="11"/>
        <color theme="1"/>
        <rFont val="Aptos Narrow"/>
        <family val="2"/>
        <scheme val="minor"/>
      </rPr>
      <t>2</t>
    </r>
    <r>
      <rPr>
        <sz val="11"/>
        <color theme="1"/>
        <rFont val="Aptos Narrow"/>
        <family val="2"/>
        <scheme val="minor"/>
      </rPr>
      <t xml:space="preserve"> capture efficiency</t>
    </r>
  </si>
  <si>
    <r>
      <t>CO</t>
    </r>
    <r>
      <rPr>
        <vertAlign val="subscript"/>
        <sz val="11"/>
        <color theme="1"/>
        <rFont val="Aptos Narrow"/>
        <family val="2"/>
        <scheme val="minor"/>
      </rPr>
      <t>2</t>
    </r>
    <r>
      <rPr>
        <sz val="11"/>
        <color theme="1"/>
        <rFont val="Aptos Narrow"/>
        <family val="2"/>
        <scheme val="minor"/>
      </rPr>
      <t xml:space="preserve"> emissions per t waste</t>
    </r>
  </si>
  <si>
    <r>
      <t>CO</t>
    </r>
    <r>
      <rPr>
        <vertAlign val="subscript"/>
        <sz val="11"/>
        <color theme="1"/>
        <rFont val="Aptos Narrow"/>
        <family val="2"/>
        <scheme val="minor"/>
      </rPr>
      <t>2</t>
    </r>
    <r>
      <rPr>
        <sz val="11"/>
        <color theme="1"/>
        <rFont val="Aptos Narrow"/>
        <family val="2"/>
        <scheme val="minor"/>
      </rPr>
      <t xml:space="preserve"> captured per t waste</t>
    </r>
  </si>
  <si>
    <r>
      <t>Cost per CO</t>
    </r>
    <r>
      <rPr>
        <vertAlign val="subscript"/>
        <sz val="11"/>
        <color theme="1"/>
        <rFont val="Aptos Narrow"/>
        <family val="2"/>
        <scheme val="minor"/>
      </rPr>
      <t>2</t>
    </r>
    <r>
      <rPr>
        <sz val="11"/>
        <color theme="1"/>
        <rFont val="Aptos Narrow"/>
        <family val="2"/>
        <scheme val="minor"/>
      </rPr>
      <t xml:space="preserve"> avoided</t>
    </r>
  </si>
  <si>
    <r>
      <t>€/tCO</t>
    </r>
    <r>
      <rPr>
        <vertAlign val="subscript"/>
        <sz val="11"/>
        <color theme="1"/>
        <rFont val="Aptos Narrow"/>
        <family val="2"/>
        <scheme val="minor"/>
      </rPr>
      <t>2</t>
    </r>
  </si>
  <si>
    <r>
      <t>tCO</t>
    </r>
    <r>
      <rPr>
        <vertAlign val="subscript"/>
        <sz val="11"/>
        <color theme="1"/>
        <rFont val="Aptos Narrow"/>
        <family val="2"/>
        <scheme val="minor"/>
      </rPr>
      <t>2</t>
    </r>
    <r>
      <rPr>
        <sz val="11"/>
        <color theme="1"/>
        <rFont val="Aptos Narrow"/>
        <family val="2"/>
        <scheme val="minor"/>
      </rPr>
      <t>/t-waste</t>
    </r>
  </si>
  <si>
    <t>BREAKEVEN ETS &amp; AVOIDANCE COST ANALYSIS</t>
  </si>
  <si>
    <r>
      <t>€/tCO</t>
    </r>
    <r>
      <rPr>
        <vertAlign val="subscript"/>
        <sz val="11"/>
        <color theme="1"/>
        <rFont val="Aptos Narrow"/>
        <family val="2"/>
        <scheme val="minor"/>
      </rPr>
      <t>2</t>
    </r>
    <r>
      <rPr>
        <sz val="11"/>
        <color theme="1"/>
        <rFont val="Aptos Narrow"/>
        <family val="2"/>
        <scheme val="minor"/>
      </rPr>
      <t>/km</t>
    </r>
  </si>
  <si>
    <r>
      <t>€/tSO</t>
    </r>
    <r>
      <rPr>
        <vertAlign val="subscript"/>
        <sz val="11"/>
        <color theme="1"/>
        <rFont val="Aptos Narrow"/>
        <family val="2"/>
        <scheme val="minor"/>
      </rPr>
      <t>2</t>
    </r>
  </si>
  <si>
    <r>
      <t>€/tNO</t>
    </r>
    <r>
      <rPr>
        <vertAlign val="subscript"/>
        <sz val="11"/>
        <color theme="1"/>
        <rFont val="Aptos Narrow"/>
        <family val="2"/>
        <scheme val="minor"/>
      </rPr>
      <t>x</t>
    </r>
  </si>
  <si>
    <r>
      <t>CO</t>
    </r>
    <r>
      <rPr>
        <vertAlign val="subscript"/>
        <sz val="11"/>
        <color theme="1"/>
        <rFont val="Aptos Narrow"/>
        <family val="2"/>
        <scheme val="minor"/>
      </rPr>
      <t>2</t>
    </r>
    <r>
      <rPr>
        <sz val="11"/>
        <color theme="1"/>
        <rFont val="Aptos Narrow"/>
        <family val="2"/>
        <scheme val="minor"/>
      </rPr>
      <t xml:space="preserve"> capture technology</t>
    </r>
  </si>
  <si>
    <t>Membrane price (installed)</t>
  </si>
  <si>
    <t>CARBON REMOVALS AND CARBON FARMING (CRCF)</t>
  </si>
  <si>
    <t>Assumed CRCF price</t>
  </si>
  <si>
    <r>
      <t>Biogenic CO</t>
    </r>
    <r>
      <rPr>
        <vertAlign val="subscript"/>
        <sz val="11"/>
        <color theme="1"/>
        <rFont val="Aptos Narrow"/>
        <family val="2"/>
        <scheme val="minor"/>
      </rPr>
      <t>2</t>
    </r>
    <r>
      <rPr>
        <sz val="11"/>
        <color theme="1"/>
        <rFont val="Aptos Narrow"/>
        <family val="2"/>
        <scheme val="minor"/>
      </rPr>
      <t xml:space="preserve"> fraction</t>
    </r>
  </si>
  <si>
    <r>
      <t>Biogenic CO</t>
    </r>
    <r>
      <rPr>
        <vertAlign val="subscript"/>
        <sz val="11"/>
        <color theme="1"/>
        <rFont val="Aptos Narrow"/>
        <family val="2"/>
        <scheme val="minor"/>
      </rPr>
      <t>2</t>
    </r>
    <r>
      <rPr>
        <sz val="11"/>
        <color theme="1"/>
        <rFont val="Aptos Narrow"/>
        <family val="2"/>
        <scheme val="minor"/>
      </rPr>
      <t xml:space="preserve"> captured per t waste</t>
    </r>
  </si>
  <si>
    <t>Potential CRCF-removal revenue</t>
  </si>
  <si>
    <t>Effective cost per t captured</t>
  </si>
  <si>
    <t>Effective cost per t biogenic removal</t>
  </si>
  <si>
    <t>High</t>
  </si>
  <si>
    <t>Low</t>
  </si>
  <si>
    <t>Direct Contact Cooling</t>
  </si>
  <si>
    <t>Desulfurization</t>
  </si>
  <si>
    <t>Flue Gas Dehydration</t>
  </si>
  <si>
    <t>DeNOx (SCR)</t>
  </si>
  <si>
    <r>
      <t>CO</t>
    </r>
    <r>
      <rPr>
        <vertAlign val="subscript"/>
        <sz val="11"/>
        <color theme="1"/>
        <rFont val="Aptos Narrow"/>
        <family val="2"/>
        <scheme val="minor"/>
      </rPr>
      <t>2</t>
    </r>
    <r>
      <rPr>
        <sz val="11"/>
        <color theme="1"/>
        <rFont val="Aptos Narrow"/>
        <family val="2"/>
        <scheme val="minor"/>
      </rPr>
      <t xml:space="preserve"> Dehydration</t>
    </r>
  </si>
  <si>
    <r>
      <t>CO</t>
    </r>
    <r>
      <rPr>
        <vertAlign val="subscript"/>
        <sz val="11"/>
        <color theme="1"/>
        <rFont val="Aptos Narrow"/>
        <family val="2"/>
        <scheme val="minor"/>
      </rPr>
      <t>2</t>
    </r>
    <r>
      <rPr>
        <sz val="11"/>
        <color theme="1"/>
        <rFont val="Aptos Narrow"/>
        <family val="2"/>
        <scheme val="minor"/>
      </rPr>
      <t xml:space="preserve"> Deoxygenation</t>
    </r>
  </si>
  <si>
    <r>
      <t>CO</t>
    </r>
    <r>
      <rPr>
        <vertAlign val="subscript"/>
        <sz val="11"/>
        <color theme="1"/>
        <rFont val="Aptos Narrow"/>
        <family val="2"/>
        <scheme val="minor"/>
      </rPr>
      <t>2</t>
    </r>
    <r>
      <rPr>
        <sz val="11"/>
        <color theme="1"/>
        <rFont val="Aptos Narrow"/>
        <family val="2"/>
        <scheme val="minor"/>
      </rPr>
      <t xml:space="preserve"> Liquefaction</t>
    </r>
  </si>
  <si>
    <r>
      <t>CO</t>
    </r>
    <r>
      <rPr>
        <vertAlign val="subscript"/>
        <sz val="11"/>
        <color theme="1"/>
        <rFont val="Aptos Narrow"/>
        <family val="2"/>
        <scheme val="minor"/>
      </rPr>
      <t>2</t>
    </r>
    <r>
      <rPr>
        <sz val="11"/>
        <color theme="1"/>
        <rFont val="Aptos Narrow"/>
        <family val="2"/>
        <scheme val="minor"/>
      </rPr>
      <t xml:space="preserve"> Transport (pipeline)</t>
    </r>
  </si>
  <si>
    <r>
      <t>CO</t>
    </r>
    <r>
      <rPr>
        <vertAlign val="subscript"/>
        <sz val="11"/>
        <color theme="1"/>
        <rFont val="Aptos Narrow"/>
        <family val="2"/>
        <scheme val="minor"/>
      </rPr>
      <t>2</t>
    </r>
    <r>
      <rPr>
        <sz val="11"/>
        <color theme="1"/>
        <rFont val="Aptos Narrow"/>
        <family val="2"/>
        <scheme val="minor"/>
      </rPr>
      <t xml:space="preserve"> Transport (ship)</t>
    </r>
  </si>
  <si>
    <r>
      <t>CO</t>
    </r>
    <r>
      <rPr>
        <vertAlign val="subscript"/>
        <sz val="11"/>
        <color theme="1"/>
        <rFont val="Aptos Narrow"/>
        <family val="2"/>
        <scheme val="minor"/>
      </rPr>
      <t>2</t>
    </r>
    <r>
      <rPr>
        <sz val="11"/>
        <color theme="1"/>
        <rFont val="Aptos Narrow"/>
        <family val="2"/>
        <scheme val="minor"/>
      </rPr>
      <t xml:space="preserve"> Transport (truck)</t>
    </r>
  </si>
  <si>
    <r>
      <t>CO</t>
    </r>
    <r>
      <rPr>
        <vertAlign val="subscript"/>
        <sz val="11"/>
        <color theme="1"/>
        <rFont val="Aptos Narrow"/>
        <family val="2"/>
        <scheme val="minor"/>
      </rPr>
      <t>2</t>
    </r>
    <r>
      <rPr>
        <sz val="11"/>
        <color theme="1"/>
        <rFont val="Aptos Narrow"/>
        <family val="2"/>
        <scheme val="minor"/>
      </rPr>
      <t xml:space="preserve"> Compression and Cooling</t>
    </r>
  </si>
  <si>
    <t>Value Chain Step</t>
  </si>
  <si>
    <t>UPSTREAM AND DOWNSTREAM STEPS COST</t>
  </si>
  <si>
    <t>Gas</t>
  </si>
  <si>
    <t>Liquid</t>
  </si>
  <si>
    <t>No</t>
  </si>
  <si>
    <t>Yes</t>
  </si>
  <si>
    <t>See Note</t>
  </si>
  <si>
    <r>
      <t>CO</t>
    </r>
    <r>
      <rPr>
        <vertAlign val="subscript"/>
        <sz val="11"/>
        <color theme="1"/>
        <rFont val="Aptos Narrow"/>
        <family val="2"/>
        <scheme val="minor"/>
      </rPr>
      <t>2</t>
    </r>
    <r>
      <rPr>
        <sz val="11"/>
        <color theme="1"/>
        <rFont val="Aptos Narrow"/>
        <family val="2"/>
        <scheme val="minor"/>
      </rPr>
      <t xml:space="preserve"> purity (after capture/liquefaction)</t>
    </r>
  </si>
  <si>
    <r>
      <t>CO</t>
    </r>
    <r>
      <rPr>
        <vertAlign val="subscript"/>
        <sz val="11"/>
        <color theme="1"/>
        <rFont val="Aptos Narrow"/>
        <family val="2"/>
        <scheme val="minor"/>
      </rPr>
      <t>2</t>
    </r>
    <r>
      <rPr>
        <sz val="11"/>
        <color theme="1"/>
        <rFont val="Aptos Narrow"/>
        <family val="2"/>
        <scheme val="minor"/>
      </rPr>
      <t xml:space="preserve"> phase (current case)</t>
    </r>
  </si>
  <si>
    <r>
      <t>CO</t>
    </r>
    <r>
      <rPr>
        <vertAlign val="subscript"/>
        <sz val="11"/>
        <color theme="1"/>
        <rFont val="Aptos Narrow"/>
        <family val="2"/>
        <scheme val="minor"/>
      </rPr>
      <t>2</t>
    </r>
    <r>
      <rPr>
        <sz val="11"/>
        <color theme="1"/>
        <rFont val="Aptos Narrow"/>
        <family val="2"/>
        <scheme val="minor"/>
      </rPr>
      <t xml:space="preserve"> Dehydration (H</t>
    </r>
    <r>
      <rPr>
        <vertAlign val="subscript"/>
        <sz val="11"/>
        <color theme="1"/>
        <rFont val="Aptos Narrow"/>
        <family val="2"/>
        <scheme val="minor"/>
      </rPr>
      <t>2</t>
    </r>
    <r>
      <rPr>
        <sz val="11"/>
        <color theme="1"/>
        <rFont val="Aptos Narrow"/>
        <family val="2"/>
        <scheme val="minor"/>
      </rPr>
      <t>O removal)</t>
    </r>
  </si>
  <si>
    <r>
      <t>CO</t>
    </r>
    <r>
      <rPr>
        <vertAlign val="subscript"/>
        <sz val="11"/>
        <color theme="1"/>
        <rFont val="Aptos Narrow"/>
        <family val="2"/>
        <scheme val="minor"/>
      </rPr>
      <t>2</t>
    </r>
    <r>
      <rPr>
        <sz val="11"/>
        <color theme="1"/>
        <rFont val="Aptos Narrow"/>
        <family val="2"/>
        <scheme val="minor"/>
      </rPr>
      <t xml:space="preserve"> Deoxygenation (O</t>
    </r>
    <r>
      <rPr>
        <vertAlign val="subscript"/>
        <sz val="11"/>
        <color theme="1"/>
        <rFont val="Aptos Narrow"/>
        <family val="2"/>
        <scheme val="minor"/>
      </rPr>
      <t>2</t>
    </r>
    <r>
      <rPr>
        <sz val="11"/>
        <color theme="1"/>
        <rFont val="Aptos Narrow"/>
        <family val="2"/>
        <scheme val="minor"/>
      </rPr>
      <t xml:space="preserve"> removal)</t>
    </r>
  </si>
  <si>
    <t>Mode dependent</t>
  </si>
  <si>
    <r>
      <t>Fossil CO</t>
    </r>
    <r>
      <rPr>
        <vertAlign val="subscript"/>
        <sz val="11"/>
        <color theme="1"/>
        <rFont val="Aptos Narrow"/>
        <family val="2"/>
        <scheme val="minor"/>
      </rPr>
      <t>2</t>
    </r>
    <r>
      <rPr>
        <sz val="11"/>
        <color theme="1"/>
        <rFont val="Aptos Narrow"/>
        <family val="2"/>
        <scheme val="minor"/>
      </rPr>
      <t xml:space="preserve"> captured per t waste</t>
    </r>
  </si>
  <si>
    <r>
      <t>Total CO</t>
    </r>
    <r>
      <rPr>
        <vertAlign val="subscript"/>
        <sz val="11"/>
        <color theme="1"/>
        <rFont val="Aptos Narrow"/>
        <family val="2"/>
        <scheme val="minor"/>
      </rPr>
      <t>2</t>
    </r>
    <r>
      <rPr>
        <sz val="11"/>
        <color theme="1"/>
        <rFont val="Aptos Narrow"/>
        <family val="2"/>
        <scheme val="minor"/>
      </rPr>
      <t xml:space="preserve"> captured per t waste</t>
    </r>
  </si>
  <si>
    <r>
      <t>Total residual CO</t>
    </r>
    <r>
      <rPr>
        <vertAlign val="subscript"/>
        <sz val="11"/>
        <color theme="1"/>
        <rFont val="Aptos Narrow"/>
        <family val="2"/>
        <scheme val="minor"/>
      </rPr>
      <t>2</t>
    </r>
    <r>
      <rPr>
        <sz val="11"/>
        <color theme="1"/>
        <rFont val="Aptos Narrow"/>
        <family val="2"/>
        <scheme val="minor"/>
      </rPr>
      <t xml:space="preserve"> per t waste</t>
    </r>
  </si>
  <si>
    <r>
      <t>Fossil residual CO</t>
    </r>
    <r>
      <rPr>
        <vertAlign val="subscript"/>
        <sz val="11"/>
        <color theme="1"/>
        <rFont val="Aptos Narrow"/>
        <family val="2"/>
        <scheme val="minor"/>
      </rPr>
      <t>2</t>
    </r>
    <r>
      <rPr>
        <sz val="11"/>
        <color theme="1"/>
        <rFont val="Aptos Narrow"/>
        <family val="2"/>
        <scheme val="minor"/>
      </rPr>
      <t xml:space="preserve"> per t waste</t>
    </r>
  </si>
  <si>
    <r>
      <t>Biogenic residual CO</t>
    </r>
    <r>
      <rPr>
        <vertAlign val="subscript"/>
        <sz val="11"/>
        <color theme="1"/>
        <rFont val="Aptos Narrow"/>
        <family val="2"/>
        <scheme val="minor"/>
      </rPr>
      <t>2</t>
    </r>
    <r>
      <rPr>
        <sz val="11"/>
        <color theme="1"/>
        <rFont val="Aptos Narrow"/>
        <family val="2"/>
        <scheme val="minor"/>
      </rPr>
      <t xml:space="preserve"> per t waste</t>
    </r>
  </si>
  <si>
    <t>Net cost added per t waste</t>
  </si>
  <si>
    <t>Row 5</t>
  </si>
  <si>
    <t>Row 6</t>
  </si>
  <si>
    <t>Row 7</t>
  </si>
  <si>
    <t>Row 8</t>
  </si>
  <si>
    <t>Row 9</t>
  </si>
  <si>
    <t>Row 10</t>
  </si>
  <si>
    <t>Row 11</t>
  </si>
  <si>
    <t>Row 12</t>
  </si>
  <si>
    <t>Row 13</t>
  </si>
  <si>
    <t>Row 14</t>
  </si>
  <si>
    <t>Row 15</t>
  </si>
  <si>
    <t>Row 16</t>
  </si>
  <si>
    <t>Row 18</t>
  </si>
  <si>
    <t>Row 19</t>
  </si>
  <si>
    <t>Row 20</t>
  </si>
  <si>
    <t>Row 21</t>
  </si>
  <si>
    <t>Row 22</t>
  </si>
  <si>
    <t>Row 23</t>
  </si>
  <si>
    <t>Row 24</t>
  </si>
  <si>
    <t>Row 25</t>
  </si>
  <si>
    <t>Row 26</t>
  </si>
  <si>
    <t>Row 27</t>
  </si>
  <si>
    <t>Row 28</t>
  </si>
  <si>
    <t>Row 29</t>
  </si>
  <si>
    <t>Row 34</t>
  </si>
  <si>
    <t>Row 35</t>
  </si>
  <si>
    <t>Reference CAPEX (in €/tCO2). If CAPEX also includes the CO2 compression then reduce the CAPEX by 1-2 EUR/tCO2. Here compression is assumed up to 110 bar.</t>
  </si>
  <si>
    <t>Reference scale (in tCO2/yr).</t>
  </si>
  <si>
    <t>Reference year. Year in which the reference data was generated.</t>
  </si>
  <si>
    <t>Reference plant lifetime (in yr).</t>
  </si>
  <si>
    <t>CAPEX annualization method. Select CAPEX annualization method.</t>
  </si>
  <si>
    <t>CAPEX annualization method value. Enter weighted average cost of capital (WACC), discount rate, and CRF in decimal format.</t>
  </si>
  <si>
    <t>Cooling water (makeup) (in t/tCO2).  Provide input on cooling water makeup consumption (makeup = 5% of total cooling water consumption).</t>
  </si>
  <si>
    <t>Solvent (makeup) (in t/tCO2). Solvent makeup for technologies that uses solvent; set to 0 if no solvent is used.</t>
  </si>
  <si>
    <t>Membrane (in m2/tCO2/yr). Required membrane area for technologies that uses membrane; set to 0 if no membrane is used.</t>
  </si>
  <si>
    <t>Current scale (in tCO2/yr). Current scale for which the new calculation is done (in tCO2/year).</t>
  </si>
  <si>
    <t>Current year. Current year for which the new calculation is done.</t>
  </si>
  <si>
    <t>CAPEX annualization method (in WACC). For updated CAPEX, provide the value for the current technology.</t>
  </si>
  <si>
    <t>Plant lifetime (in yr). Enter the desired plant lifetime for the current plant (years).</t>
  </si>
  <si>
    <t>Scaling exponent. Scaling exponent to account for economy of scale (typical: 0.6–0.8).</t>
  </si>
  <si>
    <t>Heat price (in €/GJ). Price of heat/thermal energy are provided here. Set this cell to zero if free/waste heat is used.</t>
  </si>
  <si>
    <t>Electricity price (in €/MWh). The current price of electricity is provided here. It can be set to zero or low value if on-site or renewable electricity is being used</t>
  </si>
  <si>
    <t>Cooling water price (in €/t). The cooling water price provided here is for makeup water. Set this cell to zero if free water is available.</t>
  </si>
  <si>
    <t>Solvent price (in €/t). Solvent purchase price used to monetize solvent makeup (solvent-based tech only). Set to zero if not applicable.</t>
  </si>
  <si>
    <t>Membrane price (installed) (in €/m2). Installed cost per membrane area (membrane-based tech only). Set to zero if not applicable.</t>
  </si>
  <si>
    <t>Membrane lifetime (in yr). Assumed replacement interval for membranes; used to annualize membrane replacement cost. Set to zero if not applicable.</t>
  </si>
  <si>
    <t>Fixed OPEX (insurance, maintenance, labor) (in % CAPEX). Fixed operating cost as a percentage of CAPEX (covers insurance, maintenance, and labor).</t>
  </si>
  <si>
    <t>Reference CAPEX (in €). This row is calculated by the sheet (formula-based output) using information from User Inputs.</t>
  </si>
  <si>
    <t>Row 39</t>
  </si>
  <si>
    <t>Row 41</t>
  </si>
  <si>
    <t>Row 42</t>
  </si>
  <si>
    <t>Row 43</t>
  </si>
  <si>
    <t>Row 44</t>
  </si>
  <si>
    <t>Row 45</t>
  </si>
  <si>
    <t>Row 46</t>
  </si>
  <si>
    <t>Row 47</t>
  </si>
  <si>
    <t>Row 48</t>
  </si>
  <si>
    <t>Row 50</t>
  </si>
  <si>
    <t>Row 55</t>
  </si>
  <si>
    <t>Row 56</t>
  </si>
  <si>
    <t>Row 57</t>
  </si>
  <si>
    <t>Row 58</t>
  </si>
  <si>
    <t>Row 59</t>
  </si>
  <si>
    <t>Row 60</t>
  </si>
  <si>
    <t>Row 61</t>
  </si>
  <si>
    <t>Specific heat consumption</t>
  </si>
  <si>
    <t>Specific electricity consumption</t>
  </si>
  <si>
    <t>Specific heat consumption (in GJ/tCO2). If the technology only works with electricity then set the heat consumption to 0.</t>
  </si>
  <si>
    <t>Specific electricity consumption (in kWh/tCO2). If electricity also includes CO2 compression then reduce the value by 85-95 kWh/tCO2.</t>
  </si>
  <si>
    <t>Solvent (in €/tCO2). Solvent makeup cost per tonne CO2 = solvent makeup × solvent price (solvent-based tech only; otherwise 0).</t>
  </si>
  <si>
    <t>Updated CAPEX (in €). Scaled and indexed CAPEX for the current plant (uses reference CAPEX, scaling exponent, and year adjustment).</t>
  </si>
  <si>
    <t>CAPEX (in €/tCO2). Annualized CAPEX component per tonne CO2 captured (based on updated CAPEX and annualization method).</t>
  </si>
  <si>
    <t>Variable OPEX (in €/tCO2). Total variable operating costs per tonne CO2 (energy, utilities, consummables).</t>
  </si>
  <si>
    <t>Heat (in €/tCO2). Heat cost per tonne CO2 = specific heat consumption × heat price.</t>
  </si>
  <si>
    <t>Electricity (in €/tCO2). Electricity cost per tonne CO2 = specific electricity consumption × electricity price.</t>
  </si>
  <si>
    <t>Cooling water (in €/tCO2). Cooling water makeup cost per tonne CO2 = cooling water makeup consumption × cooling water price.</t>
  </si>
  <si>
    <t>Membrane (in €/tCO2). Membrane replacement cost per tonne CO2 (installed membrane cost annualized by membrane lifetime).</t>
  </si>
  <si>
    <t>Fixed OPEX (in €/tCO2). Fixed operating costs per tonne CO2 (as-%-of-CAPEX (insurance, maintenance, labor)).</t>
  </si>
  <si>
    <t>Total OPEX (in €/tCO2). Total operating costs per tonne CO2 (Variable + Fixed OPEX).</t>
  </si>
  <si>
    <t>CO2 capture cost (in €/tCO2). Capture cost per tonne CO2.</t>
  </si>
  <si>
    <t>Row 62</t>
  </si>
  <si>
    <t>Row 63</t>
  </si>
  <si>
    <t>Row 67</t>
  </si>
  <si>
    <t>Row 68</t>
  </si>
  <si>
    <t>Row 69</t>
  </si>
  <si>
    <t>Row 70</t>
  </si>
  <si>
    <t>Row 71</t>
  </si>
  <si>
    <t>Row 72</t>
  </si>
  <si>
    <t>Row 73</t>
  </si>
  <si>
    <t>Row 74</t>
  </si>
  <si>
    <t>Row 75</t>
  </si>
  <si>
    <t>Row 76</t>
  </si>
  <si>
    <t>Row 77</t>
  </si>
  <si>
    <t>CO2 Transport (truck) (in €/tCO2/km). Distance-based truck transport cost factor (multiply by km to get €/tCO2).</t>
  </si>
  <si>
    <t>CO2 Transport (ship) (in €/tCO2/km). Distance-based shipping transport cost factor (multiply by km to get €/tCO2).</t>
  </si>
  <si>
    <t>CO2 transport (pipeline) (in €/tCO2/km). Distance-based pipeline transport cost factor (multiply by km to get €/tCO2).</t>
  </si>
  <si>
    <t>Row 82</t>
  </si>
  <si>
    <t>Row 83</t>
  </si>
  <si>
    <t>Row 84</t>
  </si>
  <si>
    <t>Row 85</t>
  </si>
  <si>
    <t>Row 86</t>
  </si>
  <si>
    <t>Row 87</t>
  </si>
  <si>
    <t>Row 88</t>
  </si>
  <si>
    <t>Row 89</t>
  </si>
  <si>
    <t>Row 90</t>
  </si>
  <si>
    <t>Row 91</t>
  </si>
  <si>
    <t>Row 92</t>
  </si>
  <si>
    <t>Row 93</t>
  </si>
  <si>
    <t>Row 94</t>
  </si>
  <si>
    <t>Row 95</t>
  </si>
  <si>
    <t>Row 96</t>
  </si>
  <si>
    <t>Row 97</t>
  </si>
  <si>
    <t>Row 98</t>
  </si>
  <si>
    <t>Row 99</t>
  </si>
  <si>
    <t>CO2 capture efficiency (in %). Fraction of CO2 captured from the baseline stream (used to compute captured vs residual emissions).</t>
  </si>
  <si>
    <t>CO2 emissions per t waste (in tCO2/t-waste). Baseline CO2 emissions intensity per tonne of waste processed (before capture).</t>
  </si>
  <si>
    <t>Current ETS price (in €/tCO2). CO2 price used for ETS-related cost/benefit calculations for fossil residual emissions.</t>
  </si>
  <si>
    <t>Biogenic CO2 fraction (in %). Share of total CO2 emissions that are biogenic (used to split captured/residual CO2 into fossil vs biogenic).</t>
  </si>
  <si>
    <t>CO2 capture cost or Full value chain cost (in €/tCO2). Cost input used in the breakeven/avoidance analysis (either capture-only cost or full value-chain cost, depending on how you use the model).</t>
  </si>
  <si>
    <t>Total CO2 captured per t waste (in tCO2/t-waste). Captured CO2 intensity per tonne waste = baseline emissions × capture efficiency.</t>
  </si>
  <si>
    <t>Total residual CO2 per t waste (in tCO2/t-waste). Remaining (uncaptured) CO2 intensity per tonne waste = baseline emissions − captured emissions.</t>
  </si>
  <si>
    <t>Fossil CO2 captured per t waste (in tCO2/t-waste). Captured fossil CO2 per tonne waste = total captured × (1 − biogenic fraction).</t>
  </si>
  <si>
    <t>Fossil residual CO2 per t waste (in tCO2/t-waste). Residual fossil CO2 per tonne waste = total residual × (1 − biogenic fraction).</t>
  </si>
  <si>
    <t>Biogenic CO2 captured per t waste (in tCO2/t-waste). Captured biogenic CO2 per tonne waste = total captured × biogenic fraction.</t>
  </si>
  <si>
    <t>Biogenic residual CO2 per t waste (in tCO2/t-waste). Residual biogenic CO2 per tonne waste = total residual × biogenic fraction.</t>
  </si>
  <si>
    <t>Breakeven ETS price (in €/tCO2). ETS price at which ETS savings on avoided fossil CO2 offset capture cost.</t>
  </si>
  <si>
    <t>Avoidance cost (in €/tCO2). Net cost per tonne of CO2 avoided, computed from net cost impact and captured CO2 per tonne waste.</t>
  </si>
  <si>
    <t>Row 104</t>
  </si>
  <si>
    <t>Row 105</t>
  </si>
  <si>
    <t>Row 106</t>
  </si>
  <si>
    <t>Row 107</t>
  </si>
  <si>
    <t>Row 108</t>
  </si>
  <si>
    <t>Row 109</t>
  </si>
  <si>
    <t>Row 110</t>
  </si>
  <si>
    <t>Row 111</t>
  </si>
  <si>
    <t>CO2 captured per t waste (in tCO2/t-waste). Captured CO2 per tonne waste carried into CRCF/removals calculations (links to earlier captured CO2 computation).</t>
  </si>
  <si>
    <t>Carbon removal revenue (price) (in €/tCO2). Assumed price/revenue per tonne CO2 for carbon removals / certificates (used for revenue calculations).</t>
  </si>
  <si>
    <t>Share of captured CO2 eligible for CRCF (in %). Portion of captured CO2 that qualifies for CRCF/removal accounting (e.g., biogenic share or other eligibility filter).</t>
  </si>
  <si>
    <t>Eligible captured CO2 per t waste (in tCO2/t-waste). Eligible captured CO2 per tonne waste = captured CO2 × eligibility share.</t>
  </si>
  <si>
    <r>
      <t>Biogenic CO</t>
    </r>
    <r>
      <rPr>
        <vertAlign val="subscript"/>
        <sz val="11"/>
        <color theme="1"/>
        <rFont val="Aptos Narrow"/>
        <family val="2"/>
        <scheme val="minor"/>
      </rPr>
      <t>2</t>
    </r>
    <r>
      <rPr>
        <sz val="11"/>
        <color theme="1"/>
        <rFont val="Aptos Narrow"/>
        <family val="2"/>
        <scheme val="minor"/>
      </rPr>
      <t xml:space="preserve"> fraction (qualify for CRCF)</t>
    </r>
  </si>
  <si>
    <t>Carbon removal revenue per t waste (in €/t-waste). Revenue per tonne waste from removals = eligible captured CO2 × removals price.</t>
  </si>
  <si>
    <t>Net cost per tCO2 eligible captured after CRCF (in €/tCO2). Net cost per eligible captured tonne CO2 after accounting for removals revenue.</t>
  </si>
  <si>
    <t>Net cost added after CRCF revenue (in €/t-waste). Net cost added per tonne waste after subtracting removals revenue from total added cost due to capture.</t>
  </si>
  <si>
    <t>Effective capture cost per tCO2 after CRCF (in €/tCO2). Net CO2 capture cost per tonne CO2 after accounting for removals revenue.</t>
  </si>
  <si>
    <t>Direct Contact Cooling (in €/tCO2). Cost for cooling hot flue gas by direct contact with water (quench), reducing temperature and condensing moisture before downstream treatment/capture.</t>
  </si>
  <si>
    <t>Desulfurization (in €/tSO2). Cost to remove sulfur oxides (SO2/SO3) from flue gas (e.g., scrubbers) to protect capture units and meet gas-quality requirements.</t>
  </si>
  <si>
    <t>DeNOx (SCR) (in €/tNOx). Cost to reduce NOx emissions using Selective Catalytic Reduction (SCR) prior to capture, improving downstream operability and compliance.</t>
  </si>
  <si>
    <t>Flue Gas Dehydration (in €/tCO2). Cost to remove water from flue gas (typically via cooling/condensation and/or drying) to reduce corrosion/fouling and stabilize capture operation.</t>
  </si>
  <si>
    <t>CO2 Dehydration (in €/tCO2). Cost to dry captured CO2 to meet transport/storage specifications and prevent corrosion, hydrate formation, and operational issues.</t>
  </si>
  <si>
    <t>CO2 Deoxygenation (in €/tCO2). Cost to remove oxygen from captured CO2 (purification step) to meet CO2 specification and limit corrosion/compatibility issues.</t>
  </si>
  <si>
    <t>CO2 Compression and Cooling (in €/tCO2). Cost to compress CO2 to the required transport/injection pressure, including intercooling to control temperature and energy use.</t>
  </si>
  <si>
    <t>CO2 Liquefaction (in €/tCO2). Cost to liquefy CO2 (cooling/pressurization) for ship/truck transport or liquid storage, increasing CO2 density and handling efficiency.</t>
  </si>
  <si>
    <t>This indicates whether additional NOx removal is required before CO₂ capture to meet capture-unit and CO₂ quality requirements.</t>
  </si>
  <si>
    <t>This indicates whether flue-gas cooling and moisture knock-out are required upstream of the selected capture technology.</t>
  </si>
  <si>
    <t>This defines the CO₂ purity delivered by the capture technology and verify compliance with downstream transport or storage specifications.</t>
  </si>
  <si>
    <t>This specifies whether CO₂ exits the capture process as gas or liquid, which determines required post-treatment and transport options.</t>
  </si>
  <si>
    <t>This indicates whether a post-capture dehydration is required when downstream transport or storage specifications impose a maximum water content on the CO₂ stream.</t>
  </si>
  <si>
    <t>This indicates whether a post-capture deoxygenation is required when when oxygen limits apply for the chosen transport mode or storage network.</t>
  </si>
  <si>
    <t>This row indicates and identifies additional conditioning steps required to meet pipeline CO₂ specifications (see Note for information).</t>
  </si>
  <si>
    <t>This row indicates and identifies additional conditioning steps required to meet ship or truck transport specifications (see Note for information).</t>
  </si>
  <si>
    <t>This row indicates applicable transport mode (pipeline, ship, or truck), which determines the downstream cost components included in the full value chain cost (see Note for information).</t>
  </si>
  <si>
    <t>Added cost per t waste due to capture</t>
  </si>
  <si>
    <t>Added cost per t waste due to ETS on fossil residual emissions</t>
  </si>
  <si>
    <t>Added cost per t waste due to capture (in €/t-waste). Additional cost per tonne waste due to capture = cost per tCO2 × captured tCO2 per t waste.</t>
  </si>
  <si>
    <t>Added cost per t waste due to ETS on fossil residual emissions (in €/t-waste). ETS cost per tonne waste for residual fossil CO2 = ETS price × fossil residual CO2 per t waste.</t>
  </si>
  <si>
    <t>Total added cost per t waste due to capture</t>
  </si>
  <si>
    <t>Total added cost per t waste due to capture (in €/t-waste). Total incremental cost per tonne waste = capture-related cost + ETS cost on residual fossil CO2.</t>
  </si>
  <si>
    <t>Total added cost per t waste due to ETS cost in the no-capture scenario</t>
  </si>
  <si>
    <t>Total added cost per t waste due to ETS cost in the no-capture scenario (in €/t-waste) (computed from fossil CO2 component and ETS price).</t>
  </si>
  <si>
    <t>Difference between total cost with capture and baseline ETS-only cost</t>
  </si>
  <si>
    <t>Difference between total cost with capture and baseline ETS-only cost (in €/t-waste). Net ETS cost impact per tonne waste = total added cost when capturing − total added cost due to ETS cost in the no capture scenario.</t>
  </si>
  <si>
    <t>GUIDANCE FOR ESTIMATING FULL VALUE CHAIN COST (CHECK NOTES)</t>
  </si>
  <si>
    <t>Downstream Processes Required for Pipeline Tranpsort</t>
  </si>
  <si>
    <t>Downstream Processes Required for Ship/Truck Tranpsort</t>
  </si>
  <si>
    <r>
      <t>CO</t>
    </r>
    <r>
      <rPr>
        <vertAlign val="subscript"/>
        <sz val="11"/>
        <color theme="1"/>
        <rFont val="Aptos Narrow"/>
        <family val="2"/>
        <scheme val="minor"/>
      </rPr>
      <t>2</t>
    </r>
    <r>
      <rPr>
        <sz val="11"/>
        <color theme="1"/>
        <rFont val="Aptos Narrow"/>
        <family val="2"/>
        <scheme val="minor"/>
      </rPr>
      <t xml:space="preserve"> Transport Cost</t>
    </r>
  </si>
  <si>
    <t>DeNOx polishing (SCR) required ?</t>
  </si>
  <si>
    <t>Direct contact cooling (DCC) required ?</t>
  </si>
  <si>
    <t>Yes if gas phase</t>
  </si>
  <si>
    <t>No if liquid phase</t>
  </si>
  <si>
    <r>
      <t>CO</t>
    </r>
    <r>
      <rPr>
        <vertAlign val="subscript"/>
        <sz val="11"/>
        <color theme="1"/>
        <rFont val="Aptos Narrow"/>
        <family val="2"/>
        <scheme val="minor"/>
      </rPr>
      <t>2</t>
    </r>
    <r>
      <rPr>
        <sz val="11"/>
        <color theme="1"/>
        <rFont val="Aptos Narrow"/>
        <family val="2"/>
        <scheme val="minor"/>
      </rPr>
      <t xml:space="preserve"> capture cost or full value chain cost</t>
    </r>
  </si>
  <si>
    <t>Heat price</t>
  </si>
  <si>
    <t>Important Notes &amp; Guidance</t>
  </si>
  <si>
    <t>Introduction</t>
  </si>
  <si>
    <t>How to Use the Calculator</t>
  </si>
  <si>
    <r>
      <rPr>
        <b/>
        <sz val="11"/>
        <color theme="1"/>
        <rFont val="Aptos Narrow"/>
        <family val="2"/>
        <scheme val="minor"/>
      </rPr>
      <t>4. Estimate full value chain cost (user-defined)</t>
    </r>
    <r>
      <rPr>
        <sz val="11"/>
        <color theme="1"/>
        <rFont val="Aptos Narrow"/>
        <family val="2"/>
        <scheme val="minor"/>
      </rPr>
      <t>: Use the value chain guidance section (rows on pre-treatment, CO₂ conditioning, and transport) to decide which upstream/downstream steps apply for your case and to select the transport mode (pipeline/ship/truck). Based on your choices and assumptions, add the relevant costs to move from capture cost to full value chain cost.</t>
    </r>
  </si>
  <si>
    <r>
      <rPr>
        <b/>
        <sz val="11"/>
        <color theme="1"/>
        <rFont val="Aptos Narrow"/>
        <family val="2"/>
        <scheme val="minor"/>
      </rPr>
      <t>1. Choose which technology column to use (Amine / Cryogenic / Membrane)</t>
    </r>
    <r>
      <rPr>
        <sz val="11"/>
        <color theme="1"/>
        <rFont val="Aptos Narrow"/>
        <family val="2"/>
        <scheme val="minor"/>
      </rPr>
      <t>: The tool already contains default inputs for all three capture technologies in columns E (Amine), F (Cryogenic), and G (Membrane). Review the column relevant to your case and update values only where needed.</t>
    </r>
  </si>
  <si>
    <r>
      <rPr>
        <b/>
        <sz val="11"/>
        <color theme="1"/>
        <rFont val="Aptos Narrow"/>
        <family val="2"/>
        <scheme val="minor"/>
      </rPr>
      <t>2. Enter reference techno-economic data (from Capture Technology Data Sheet)</t>
    </r>
    <r>
      <rPr>
        <sz val="11"/>
        <color theme="1"/>
        <rFont val="Aptos Narrow"/>
        <family val="2"/>
        <scheme val="minor"/>
      </rPr>
      <t>: Fill in the reference CAPEX (€/tCO₂), reference scale (tCO₂/year), and reference year. Define the reference plant lifetime and the CAPEX annualization method (e.g., WACC/discount rate). Enter technology-specific utility consumptions such as heat (GJ/tCO₂), electricity (kWh/tCO₂), and other consumables (e.g., cooling water, solvent, membrane) where applicable.</t>
    </r>
  </si>
  <si>
    <r>
      <rPr>
        <b/>
        <sz val="11"/>
        <color theme="1"/>
        <rFont val="Aptos Narrow"/>
        <family val="2"/>
        <scheme val="minor"/>
      </rPr>
      <t>3. Enter case-specific inputs (USER INPUTS)</t>
    </r>
    <r>
      <rPr>
        <sz val="11"/>
        <color theme="1"/>
        <rFont val="Aptos Narrow"/>
        <family val="2"/>
        <scheme val="minor"/>
      </rPr>
      <t>: Specify the current (or planned) plant scale and the operational year. Provide the scaling exponent and plant lifetime assumptions if different from reference. Enter current market prices for utilities (heat, electricity, cooling water) and consumables (e.g., solvent price, membrane cost and lifetime). Include fixed OPEX assumptions (e.g., % of CAPEX) as needed.</t>
    </r>
  </si>
  <si>
    <r>
      <rPr>
        <b/>
        <sz val="11"/>
        <color theme="1"/>
        <rFont val="Aptos Narrow"/>
        <family val="2"/>
        <scheme val="minor"/>
      </rPr>
      <t>5. Assess ETS impacts and breakeven ETS price</t>
    </r>
    <r>
      <rPr>
        <sz val="11"/>
        <color theme="1"/>
        <rFont val="Aptos Narrow"/>
        <family val="2"/>
        <scheme val="minor"/>
      </rPr>
      <t>: In the ETS analysis section, input capture efficiency, CO₂ emissions per tonne waste, the biogenic CO₂ fraction, and the current ETS price. The tool calculates residual ETS liabilities, cost differences versus the “no-capture” baseline, the breakeven ETS price, and the CO₂ avoidance cost.</t>
    </r>
  </si>
  <si>
    <r>
      <rPr>
        <b/>
        <sz val="11"/>
        <color theme="1"/>
        <rFont val="Aptos Narrow"/>
        <family val="2"/>
        <scheme val="minor"/>
      </rPr>
      <t>6. Assess CRCF / carbon removal revenues</t>
    </r>
    <r>
      <rPr>
        <sz val="11"/>
        <color theme="1"/>
        <rFont val="Aptos Narrow"/>
        <family val="2"/>
        <scheme val="minor"/>
      </rPr>
      <t>: If relevant, enter the assumed CRCF price and the fraction of captured CO₂ that qualifies as biogenic removal. The tool estimates potential CRCF revenue, net cost added after removals revenue, and effective costs per tonne of CO₂ captured and per tonne of biogenic CO₂ removed.</t>
    </r>
  </si>
  <si>
    <r>
      <rPr>
        <b/>
        <sz val="11"/>
        <color theme="1"/>
        <rFont val="Aptos Narrow"/>
        <family val="2"/>
        <scheme val="minor"/>
      </rPr>
      <t>7. Interpret results</t>
    </r>
    <r>
      <rPr>
        <sz val="11"/>
        <color theme="1"/>
        <rFont val="Aptos Narrow"/>
        <family val="2"/>
        <scheme val="minor"/>
      </rPr>
      <t>: Results update dynamically and provide a first-order estimate of capture cost, full value chain cost (optional), and policy-adjusted metrics (ETS breakeven and CRCF-adjusted net costs). Use the Low/Average/High cost ranges where available to test sensitivity and reflect uncertainty.</t>
    </r>
  </si>
  <si>
    <t>CCUS Cost Assessment Tool - User Guide</t>
  </si>
  <si>
    <t>The CCUS Cost Assessment Tool is designed to estimate the cost of CO₂ capture using a techno-economic approach. It combines technical process data from suppliers and literature with economic parameters such as CAPEX, OPEX, WACC, utility prices, and scale effects. In addition to capture costs, the tool supports the estimation of full CO₂ value chain costs, including required pre-treatment, CO₂ conditioning, transport, and downstream handling steps.
The tool further enables an economic assessment under the EU ETS framework, allowing users to evaluate residual ETS costs, breakeven ETS prices, and CO₂ avoidance costs. It also includes a module for carbon removals and carbon farming (CRCF), enabling the assessment of potential revenues from biogenic CO₂ capture and their impact on net capture costs.
This guide walks you through how to use the tool effectively, how to select appropriate assumptions, and how to interpret the results. The CCUS Cost Assessment Tool is intended to support first-order, indicative cost estimates based on the information available, and to facilitate comparison across capture technologies, transport options, and policy scenarios.</t>
  </si>
  <si>
    <t>This CCUS Cost Assessment Tool was prepared as part of the OVAM study.</t>
  </si>
  <si>
    <t>Breakeven ETS price when CRCF are considered</t>
  </si>
  <si>
    <t>Row 112</t>
  </si>
  <si>
    <t>Breakeven ETS price when CRCF considered (in €/tCO2). ETS price at which ETS savings on avoided fossil CO2 offset capture cost when CRCF revenues are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</si>
</sst>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0"/>
  </numFmts>
  <fonts count="31">
    <font>
      <sz val="11"/>
      <color theme="1"/>
      <name val="Aptos Narrow"/>
      <family val="2"/>
      <scheme val="minor"/>
    </font>
    <font>
      <b/>
      <sz val="11"/>
      <color theme="1"/>
      <name val="Aptos Narrow"/>
      <family val="2"/>
      <scheme val="minor"/>
    </font>
    <font>
      <i/>
      <sz val="11"/>
      <color theme="1"/>
      <name val="Aptos Narrow"/>
      <family val="2"/>
      <scheme val="minor"/>
    </font>
    <font>
      <b/>
      <i/>
      <sz val="11"/>
      <color theme="1"/>
      <name val="Aptos Narrow"/>
      <family val="2"/>
      <scheme val="minor"/>
    </font>
    <font>
      <sz val="11"/>
      <color theme="1"/>
      <name val="Aptos Narrow"/>
      <family val="2"/>
      <scheme val="minor"/>
    </font>
    <font>
      <sz val="9"/>
      <color indexed="81"/>
      <name val="Tahoma"/>
      <family val="2"/>
    </font>
    <font>
      <b/>
      <sz val="9"/>
      <color indexed="81"/>
      <name val="Tahoma"/>
      <family val="2"/>
    </font>
    <font>
      <sz val="9"/>
      <color indexed="81"/>
      <name val="Tahoma"/>
      <charset val="1"/>
    </font>
    <font>
      <b/>
      <sz val="11"/>
      <color theme="0"/>
      <name val="Aptos Narrow"/>
      <family val="2"/>
      <scheme val="minor"/>
    </font>
    <font>
      <sz val="11"/>
      <color theme="1"/>
      <name val="Aptos Narrow"/>
      <family val="2"/>
    </font>
    <font>
      <vertAlign val="subscript"/>
      <sz val="11"/>
      <color theme="1"/>
      <name val="Aptos Narrow"/>
      <family val="2"/>
    </font>
    <font>
      <vertAlign val="subscript"/>
      <sz val="11"/>
      <color theme="1"/>
      <name val="Aptos Narrow"/>
      <family val="2"/>
      <scheme val="minor"/>
    </font>
    <font>
      <b/>
      <sz val="11"/>
      <color theme="1"/>
      <name val="Aptos Narrow"/>
      <family val="2"/>
    </font>
    <font>
      <b/>
      <sz val="12"/>
      <color theme="0"/>
      <name val="Aptos Narrow"/>
      <family val="2"/>
      <scheme val="minor"/>
    </font>
    <font>
      <b/>
      <vertAlign val="subscript"/>
      <sz val="11"/>
      <color theme="1"/>
      <name val="Aptos Narrow"/>
      <family val="2"/>
    </font>
    <font>
      <b/>
      <i/>
      <sz val="11"/>
      <color theme="1"/>
      <name val="Aptos Narrow"/>
      <family val="2"/>
    </font>
    <font>
      <b/>
      <i/>
      <vertAlign val="subscript"/>
      <sz val="11"/>
      <color theme="1"/>
      <name val="Aptos Narrow"/>
      <family val="2"/>
    </font>
    <font>
      <i/>
      <sz val="11"/>
      <color theme="1"/>
      <name val="Aptos Narrow"/>
      <family val="2"/>
    </font>
    <font>
      <i/>
      <vertAlign val="subscript"/>
      <sz val="11"/>
      <color theme="1"/>
      <name val="Aptos Narrow"/>
      <family val="2"/>
    </font>
    <font>
      <sz val="9"/>
      <color theme="1"/>
      <name val="Aptos Narrow"/>
      <family val="2"/>
      <scheme val="minor"/>
    </font>
    <font>
      <b/>
      <sz val="14"/>
      <color theme="1"/>
      <name val="Aptos Narrow"/>
      <family val="2"/>
      <scheme val="minor"/>
    </font>
    <font>
      <b/>
      <sz val="11"/>
      <name val="Calibri"/>
    </font>
    <font>
      <b/>
      <vertAlign val="subscript"/>
      <sz val="12"/>
      <color theme="0"/>
      <name val="Aptos Narrow"/>
      <family val="2"/>
      <scheme val="minor"/>
    </font>
    <font>
      <b/>
      <sz val="12"/>
      <color theme="0"/>
      <name val="Aptos Narrow"/>
      <family val="2"/>
    </font>
    <font>
      <b/>
      <vertAlign val="subscript"/>
      <sz val="12"/>
      <color theme="0"/>
      <name val="Aptos Narrow"/>
      <family val="2"/>
    </font>
    <font>
      <vertAlign val="superscript"/>
      <sz val="11"/>
      <color theme="1"/>
      <name val="Aptos Narrow"/>
      <family val="2"/>
    </font>
    <font>
      <vertAlign val="superscript"/>
      <sz val="11"/>
      <color theme="1"/>
      <name val="Aptos Narrow"/>
      <family val="2"/>
      <scheme val="minor"/>
    </font>
    <font>
      <b/>
      <i/>
      <sz val="11"/>
      <color theme="0" tint="-0.499984740745262"/>
      <name val="Aptos Narrow"/>
      <family val="2"/>
      <scheme val="minor"/>
    </font>
    <font>
      <i/>
      <sz val="11"/>
      <color theme="0" tint="-0.499984740745262"/>
      <name val="Aptos Narrow"/>
      <family val="2"/>
      <scheme val="minor"/>
    </font>
    <font>
      <b/>
      <sz val="14"/>
      <name val="Aptos Narrow"/>
      <family val="2"/>
      <scheme val="minor"/>
    </font>
    <font>
      <b/>
      <sz val="16"/>
      <name val="Aptos Narrow"/>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9" fontId="4" fillId="0" borderId="0" applyFont="0" applyFill="0" applyBorder="0" applyAlignment="0" applyProtection="0"/>
  </cellStyleXfs>
  <cellXfs count="91">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0" fillId="3" borderId="1" xfId="0" applyFill="1" applyBorder="1" applyAlignment="1">
      <alignment horizontal="center" vertical="center"/>
    </xf>
    <xf numFmtId="2" fontId="0" fillId="0" borderId="1" xfId="0" applyNumberFormat="1" applyBorder="1" applyAlignment="1">
      <alignment horizontal="center" vertical="center"/>
    </xf>
    <xf numFmtId="0" fontId="0" fillId="2" borderId="1" xfId="0" applyFill="1" applyBorder="1" applyAlignment="1">
      <alignment horizontal="center" vertical="center"/>
    </xf>
    <xf numFmtId="0" fontId="21" fillId="4" borderId="1" xfId="0" applyFont="1" applyFill="1" applyBorder="1" applyAlignment="1">
      <alignment horizontal="center" vertical="top"/>
    </xf>
    <xf numFmtId="0" fontId="0" fillId="4" borderId="1" xfId="0" applyFill="1" applyBorder="1"/>
    <xf numFmtId="0" fontId="0" fillId="4" borderId="1" xfId="0" applyFill="1" applyBorder="1" applyAlignment="1">
      <alignment wrapText="1"/>
    </xf>
    <xf numFmtId="0" fontId="1"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9" fontId="0" fillId="0" borderId="0" xfId="1" applyFont="1" applyFill="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12" fillId="0" borderId="3" xfId="0" applyFont="1" applyBorder="1" applyAlignment="1" applyProtection="1">
      <alignment horizontal="center" vertical="center"/>
      <protection locked="0"/>
    </xf>
    <xf numFmtId="3" fontId="1" fillId="0" borderId="3" xfId="0" applyNumberFormat="1"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3" fontId="1" fillId="0" borderId="4" xfId="0"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indent="1"/>
      <protection locked="0"/>
    </xf>
    <xf numFmtId="0" fontId="17" fillId="0" borderId="1" xfId="0" applyFont="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Protection="1">
      <protection locked="0"/>
    </xf>
    <xf numFmtId="0" fontId="0" fillId="0" borderId="1" xfId="0" applyBorder="1" applyAlignment="1" applyProtection="1">
      <alignment horizontal="left" vertical="center"/>
      <protection locked="0"/>
    </xf>
    <xf numFmtId="166" fontId="0" fillId="0" borderId="1" xfId="0" applyNumberFormat="1" applyBorder="1" applyAlignment="1" applyProtection="1">
      <alignment horizontal="center" vertical="center"/>
      <protection locked="0"/>
    </xf>
    <xf numFmtId="3"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4" fontId="0" fillId="0" borderId="1" xfId="0" applyNumberFormat="1"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0" fontId="1" fillId="3" borderId="1" xfId="0" applyFont="1" applyFill="1" applyBorder="1" applyAlignment="1" applyProtection="1">
      <alignment horizontal="left" vertical="center"/>
      <protection locked="0"/>
    </xf>
    <xf numFmtId="0" fontId="12" fillId="3" borderId="1" xfId="0" applyFont="1" applyFill="1" applyBorder="1" applyAlignment="1" applyProtection="1">
      <alignment horizontal="center" vertical="center"/>
      <protection locked="0"/>
    </xf>
    <xf numFmtId="166" fontId="1" fillId="3" borderId="1" xfId="0" applyNumberFormat="1" applyFont="1" applyFill="1" applyBorder="1" applyAlignment="1" applyProtection="1">
      <alignment horizontal="center" vertical="center"/>
      <protection locked="0"/>
    </xf>
    <xf numFmtId="165" fontId="0" fillId="0" borderId="1" xfId="1" applyNumberFormat="1" applyFont="1" applyFill="1" applyBorder="1" applyAlignment="1" applyProtection="1">
      <alignment horizontal="center" vertical="center"/>
      <protection locked="0"/>
    </xf>
    <xf numFmtId="167" fontId="0" fillId="0" borderId="1" xfId="0" applyNumberFormat="1" applyBorder="1" applyAlignment="1" applyProtection="1">
      <alignment horizontal="center" vertical="center"/>
      <protection locked="0"/>
    </xf>
    <xf numFmtId="3" fontId="0" fillId="2" borderId="1"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166" fontId="0" fillId="2" borderId="1" xfId="0" applyNumberForma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0" fillId="0" borderId="1" xfId="0" applyNumberFormat="1" applyBorder="1" applyAlignment="1" applyProtection="1">
      <alignment horizontal="center" vertical="center"/>
      <protection locked="0"/>
    </xf>
    <xf numFmtId="2" fontId="2" fillId="0" borderId="1" xfId="0" applyNumberFormat="1" applyFont="1" applyBorder="1" applyAlignment="1" applyProtection="1">
      <alignment horizontal="center" vertical="center"/>
      <protection locked="0"/>
    </xf>
    <xf numFmtId="0" fontId="13" fillId="5" borderId="1" xfId="0" applyFont="1" applyFill="1" applyBorder="1" applyAlignment="1" applyProtection="1">
      <alignment horizontal="left" vertical="center"/>
      <protection locked="0"/>
    </xf>
    <xf numFmtId="0" fontId="23" fillId="5" borderId="1" xfId="0" applyFon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left" vertical="center"/>
      <protection locked="0"/>
    </xf>
    <xf numFmtId="0" fontId="15" fillId="3" borderId="1" xfId="0" applyFont="1" applyFill="1" applyBorder="1" applyAlignment="1" applyProtection="1">
      <alignment horizontal="center" vertical="center"/>
      <protection locked="0"/>
    </xf>
    <xf numFmtId="164" fontId="3" fillId="3" borderId="1" xfId="0" applyNumberFormat="1"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164" fontId="0" fillId="0" borderId="1" xfId="0" applyNumberFormat="1" applyBorder="1" applyAlignment="1">
      <alignment horizontal="center" vertical="center"/>
    </xf>
    <xf numFmtId="3" fontId="13" fillId="5" borderId="1" xfId="0" applyNumberFormat="1" applyFont="1" applyFill="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protection locked="0"/>
    </xf>
    <xf numFmtId="0" fontId="0" fillId="2" borderId="1" xfId="0" applyFill="1" applyBorder="1"/>
    <xf numFmtId="9" fontId="0" fillId="2" borderId="1" xfId="0" applyNumberFormat="1" applyFill="1" applyBorder="1" applyAlignment="1">
      <alignment horizontal="center" vertical="center"/>
    </xf>
    <xf numFmtId="0" fontId="0" fillId="3" borderId="1" xfId="0" applyFill="1" applyBorder="1"/>
    <xf numFmtId="164" fontId="0" fillId="3" borderId="1" xfId="0" applyNumberFormat="1" applyFill="1" applyBorder="1" applyAlignment="1">
      <alignment horizontal="center" vertical="center"/>
    </xf>
    <xf numFmtId="2" fontId="0" fillId="2" borderId="1" xfId="0" applyNumberFormat="1" applyFill="1" applyBorder="1" applyAlignment="1">
      <alignment horizontal="center" vertical="center"/>
    </xf>
    <xf numFmtId="164" fontId="0" fillId="0" borderId="0" xfId="0" applyNumberFormat="1" applyAlignment="1">
      <alignment horizontal="center"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xf>
    <xf numFmtId="10" fontId="0" fillId="0" borderId="1" xfId="0" applyNumberFormat="1" applyBorder="1" applyAlignment="1">
      <alignment horizontal="center" vertical="center"/>
    </xf>
    <xf numFmtId="165" fontId="0" fillId="2" borderId="1" xfId="0" applyNumberFormat="1" applyFill="1" applyBorder="1" applyAlignment="1">
      <alignment horizontal="center" vertical="center"/>
    </xf>
    <xf numFmtId="0" fontId="0" fillId="0" borderId="1" xfId="0" applyBorder="1" applyAlignment="1">
      <alignment horizontal="left" indent="2"/>
    </xf>
    <xf numFmtId="166" fontId="0" fillId="2" borderId="1" xfId="0" applyNumberFormat="1" applyFill="1" applyBorder="1" applyAlignment="1">
      <alignment horizontal="center" vertical="center"/>
    </xf>
    <xf numFmtId="0" fontId="0" fillId="0" borderId="1" xfId="0" applyBorder="1" applyAlignment="1">
      <alignment horizontal="center"/>
    </xf>
    <xf numFmtId="2" fontId="0" fillId="0" borderId="1" xfId="0" applyNumberFormat="1" applyBorder="1" applyAlignment="1" applyProtection="1">
      <alignment horizontal="center" vertical="center"/>
      <protection locked="0"/>
    </xf>
    <xf numFmtId="0" fontId="0" fillId="0" borderId="1" xfId="0" applyBorder="1" applyProtection="1">
      <protection locked="0"/>
    </xf>
    <xf numFmtId="0" fontId="27" fillId="6" borderId="1" xfId="0" applyFont="1" applyFill="1" applyBorder="1" applyAlignment="1">
      <alignment horizontal="center" vertical="center"/>
    </xf>
    <xf numFmtId="0" fontId="28" fillId="0" borderId="1" xfId="0" applyFont="1" applyBorder="1" applyAlignment="1">
      <alignment horizontal="center" vertical="center"/>
    </xf>
    <xf numFmtId="0" fontId="0" fillId="0" borderId="0" xfId="0" applyAlignment="1">
      <alignment vertical="center" wrapText="1"/>
    </xf>
    <xf numFmtId="0" fontId="1" fillId="0" borderId="0" xfId="0" applyFont="1"/>
    <xf numFmtId="0" fontId="30" fillId="3" borderId="6" xfId="0" applyFont="1" applyFill="1" applyBorder="1" applyAlignment="1">
      <alignment horizontal="center"/>
    </xf>
    <xf numFmtId="0" fontId="30" fillId="3" borderId="5" xfId="0" applyFont="1" applyFill="1" applyBorder="1" applyAlignment="1">
      <alignment horizontal="center"/>
    </xf>
    <xf numFmtId="0" fontId="0" fillId="0" borderId="2" xfId="0" quotePrefix="1" applyBorder="1" applyAlignment="1">
      <alignment horizontal="left" vertical="center" wrapText="1"/>
    </xf>
    <xf numFmtId="0" fontId="0" fillId="0" borderId="4" xfId="0" quotePrefix="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20" fillId="3" borderId="2"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0" fillId="0" borderId="1" xfId="0" applyBorder="1" applyAlignment="1">
      <alignment horizontal="left" vertical="center" wrapText="1"/>
    </xf>
    <xf numFmtId="0" fontId="13" fillId="5" borderId="5" xfId="0" applyFont="1" applyFill="1" applyBorder="1" applyAlignment="1" applyProtection="1">
      <alignment horizontal="center" vertical="center" wrapText="1"/>
      <protection locked="0"/>
    </xf>
    <xf numFmtId="0" fontId="13" fillId="5" borderId="0" xfId="0" applyFont="1" applyFill="1" applyAlignment="1" applyProtection="1">
      <alignment horizontal="center" vertical="center" wrapText="1"/>
      <protection locked="0"/>
    </xf>
    <xf numFmtId="0" fontId="8" fillId="5" borderId="1" xfId="0" applyFont="1" applyFill="1" applyBorder="1" applyAlignment="1">
      <alignment horizontal="center" vertical="center" wrapText="1"/>
    </xf>
    <xf numFmtId="0" fontId="8" fillId="5" borderId="1"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098002835429358"/>
          <c:y val="3.0958372969523282E-2"/>
          <c:w val="0.79968035254444036"/>
          <c:h val="0.67476700680272106"/>
        </c:manualLayout>
      </c:layout>
      <c:barChart>
        <c:barDir val="col"/>
        <c:grouping val="stacked"/>
        <c:varyColors val="0"/>
        <c:ser>
          <c:idx val="0"/>
          <c:order val="0"/>
          <c:tx>
            <c:strRef>
              <c:f>'CCUS Cost Assessment Tool'!$C$39</c:f>
              <c:strCache>
                <c:ptCount val="1"/>
                <c:pt idx="0">
                  <c:v>CAPEX</c:v>
                </c:pt>
              </c:strCache>
            </c:strRef>
          </c:tx>
          <c:spPr>
            <a:solidFill>
              <a:srgbClr val="FF0000"/>
            </a:solidFill>
            <a:ln w="12700">
              <a:solidFill>
                <a:schemeClr val="tx1"/>
              </a:solidFill>
            </a:ln>
            <a:effectLst/>
          </c:spPr>
          <c:invertIfNegative val="0"/>
          <c:cat>
            <c:strRef>
              <c:f>'CCUS Cost Assessment Tool'!$E$5:$G$5</c:f>
              <c:strCache>
                <c:ptCount val="3"/>
                <c:pt idx="0">
                  <c:v>Amine</c:v>
                </c:pt>
                <c:pt idx="1">
                  <c:v>Cryogenic</c:v>
                </c:pt>
                <c:pt idx="2">
                  <c:v>Membrane</c:v>
                </c:pt>
              </c:strCache>
            </c:strRef>
          </c:cat>
          <c:val>
            <c:numRef>
              <c:f>'CCUS Cost Assessment Tool'!$E$39:$G$39</c:f>
              <c:numCache>
                <c:formatCode>#,##0.0</c:formatCode>
                <c:ptCount val="3"/>
                <c:pt idx="0">
                  <c:v>45.924066173457994</c:v>
                </c:pt>
                <c:pt idx="1">
                  <c:v>33.286486699730794</c:v>
                </c:pt>
                <c:pt idx="2">
                  <c:v>27.650369741889754</c:v>
                </c:pt>
              </c:numCache>
            </c:numRef>
          </c:val>
          <c:extLst>
            <c:ext xmlns:c16="http://schemas.microsoft.com/office/drawing/2014/chart" uri="{C3380CC4-5D6E-409C-BE32-E72D297353CC}">
              <c16:uniqueId val="{00000000-7543-4EC2-8D55-370CD24B0751}"/>
            </c:ext>
          </c:extLst>
        </c:ser>
        <c:ser>
          <c:idx val="3"/>
          <c:order val="1"/>
          <c:tx>
            <c:strRef>
              <c:f>'CCUS Cost Assessment Tool'!$C$47</c:f>
              <c:strCache>
                <c:ptCount val="1"/>
                <c:pt idx="0">
                  <c:v>Fixed OPEX</c:v>
                </c:pt>
              </c:strCache>
            </c:strRef>
          </c:tx>
          <c:spPr>
            <a:solidFill>
              <a:srgbClr val="FFC000"/>
            </a:solidFill>
            <a:ln w="12700">
              <a:solidFill>
                <a:schemeClr val="tx1"/>
              </a:solidFill>
            </a:ln>
            <a:effectLst/>
          </c:spPr>
          <c:invertIfNegative val="0"/>
          <c:cat>
            <c:strRef>
              <c:f>'CCUS Cost Assessment Tool'!$E$5:$G$5</c:f>
              <c:strCache>
                <c:ptCount val="3"/>
                <c:pt idx="0">
                  <c:v>Amine</c:v>
                </c:pt>
                <c:pt idx="1">
                  <c:v>Cryogenic</c:v>
                </c:pt>
                <c:pt idx="2">
                  <c:v>Membrane</c:v>
                </c:pt>
              </c:strCache>
            </c:strRef>
          </c:cat>
          <c:val>
            <c:numRef>
              <c:f>'CCUS Cost Assessment Tool'!$E$47:$G$47</c:f>
              <c:numCache>
                <c:formatCode>#,##0.0</c:formatCode>
                <c:ptCount val="3"/>
                <c:pt idx="0">
                  <c:v>27.119048019734677</c:v>
                </c:pt>
                <c:pt idx="1">
                  <c:v>19.656313267399145</c:v>
                </c:pt>
                <c:pt idx="2">
                  <c:v>16.32807735189413</c:v>
                </c:pt>
              </c:numCache>
            </c:numRef>
          </c:val>
          <c:extLst>
            <c:ext xmlns:c16="http://schemas.microsoft.com/office/drawing/2014/chart" uri="{C3380CC4-5D6E-409C-BE32-E72D297353CC}">
              <c16:uniqueId val="{00000001-7543-4EC2-8D55-370CD24B0751}"/>
            </c:ext>
          </c:extLst>
        </c:ser>
        <c:ser>
          <c:idx val="9"/>
          <c:order val="2"/>
          <c:tx>
            <c:strRef>
              <c:f>'CCUS Cost Assessment Tool'!$C$42</c:f>
              <c:strCache>
                <c:ptCount val="1"/>
                <c:pt idx="0">
                  <c:v>Heat</c:v>
                </c:pt>
              </c:strCache>
            </c:strRef>
          </c:tx>
          <c:spPr>
            <a:solidFill>
              <a:srgbClr val="FFFF00"/>
            </a:solidFill>
            <a:ln w="12700">
              <a:solidFill>
                <a:schemeClr val="tx1">
                  <a:alpha val="95000"/>
                </a:schemeClr>
              </a:solidFill>
            </a:ln>
            <a:effectLst/>
          </c:spPr>
          <c:invertIfNegative val="0"/>
          <c:cat>
            <c:strRef>
              <c:f>'CCUS Cost Assessment Tool'!$E$5:$G$5</c:f>
              <c:strCache>
                <c:ptCount val="3"/>
                <c:pt idx="0">
                  <c:v>Amine</c:v>
                </c:pt>
                <c:pt idx="1">
                  <c:v>Cryogenic</c:v>
                </c:pt>
                <c:pt idx="2">
                  <c:v>Membrane</c:v>
                </c:pt>
              </c:strCache>
            </c:strRef>
          </c:cat>
          <c:val>
            <c:numRef>
              <c:f>'CCUS Cost Assessment Tool'!$E$42:$G$42</c:f>
              <c:numCache>
                <c:formatCode>0</c:formatCode>
                <c:ptCount val="3"/>
                <c:pt idx="0" formatCode="0.0">
                  <c:v>31.25</c:v>
                </c:pt>
                <c:pt idx="1">
                  <c:v>0</c:v>
                </c:pt>
                <c:pt idx="2">
                  <c:v>0</c:v>
                </c:pt>
              </c:numCache>
            </c:numRef>
          </c:val>
          <c:extLst>
            <c:ext xmlns:c16="http://schemas.microsoft.com/office/drawing/2014/chart" uri="{C3380CC4-5D6E-409C-BE32-E72D297353CC}">
              <c16:uniqueId val="{00000002-7543-4EC2-8D55-370CD24B0751}"/>
            </c:ext>
          </c:extLst>
        </c:ser>
        <c:ser>
          <c:idx val="6"/>
          <c:order val="3"/>
          <c:tx>
            <c:strRef>
              <c:f>'CCUS Cost Assessment Tool'!$C$43</c:f>
              <c:strCache>
                <c:ptCount val="1"/>
                <c:pt idx="0">
                  <c:v>Electricity</c:v>
                </c:pt>
              </c:strCache>
            </c:strRef>
          </c:tx>
          <c:spPr>
            <a:solidFill>
              <a:srgbClr val="92D050"/>
            </a:solidFill>
            <a:ln w="12700">
              <a:solidFill>
                <a:schemeClr val="tx1"/>
              </a:solidFill>
            </a:ln>
            <a:effectLst/>
          </c:spPr>
          <c:invertIfNegative val="0"/>
          <c:cat>
            <c:strRef>
              <c:f>'CCUS Cost Assessment Tool'!$E$5:$G$5</c:f>
              <c:strCache>
                <c:ptCount val="3"/>
                <c:pt idx="0">
                  <c:v>Amine</c:v>
                </c:pt>
                <c:pt idx="1">
                  <c:v>Cryogenic</c:v>
                </c:pt>
                <c:pt idx="2">
                  <c:v>Membrane</c:v>
                </c:pt>
              </c:strCache>
            </c:strRef>
          </c:cat>
          <c:val>
            <c:numRef>
              <c:f>'CCUS Cost Assessment Tool'!$E$43:$G$43</c:f>
              <c:numCache>
                <c:formatCode>General</c:formatCode>
                <c:ptCount val="3"/>
                <c:pt idx="0">
                  <c:v>4.5</c:v>
                </c:pt>
                <c:pt idx="1">
                  <c:v>55.000000000000007</c:v>
                </c:pt>
                <c:pt idx="2">
                  <c:v>45</c:v>
                </c:pt>
              </c:numCache>
            </c:numRef>
          </c:val>
          <c:extLst>
            <c:ext xmlns:c16="http://schemas.microsoft.com/office/drawing/2014/chart" uri="{C3380CC4-5D6E-409C-BE32-E72D297353CC}">
              <c16:uniqueId val="{00000003-7543-4EC2-8D55-370CD24B0751}"/>
            </c:ext>
          </c:extLst>
        </c:ser>
        <c:ser>
          <c:idx val="10"/>
          <c:order val="4"/>
          <c:tx>
            <c:strRef>
              <c:f>'CCUS Cost Assessment Tool'!$C$45</c:f>
              <c:strCache>
                <c:ptCount val="1"/>
                <c:pt idx="0">
                  <c:v>Solvent</c:v>
                </c:pt>
              </c:strCache>
            </c:strRef>
          </c:tx>
          <c:spPr>
            <a:solidFill>
              <a:schemeClr val="accent5">
                <a:lumMod val="60000"/>
              </a:schemeClr>
            </a:solidFill>
            <a:ln>
              <a:noFill/>
            </a:ln>
            <a:effectLst/>
          </c:spPr>
          <c:invertIfNegative val="0"/>
          <c:dPt>
            <c:idx val="0"/>
            <c:invertIfNegative val="0"/>
            <c:bubble3D val="0"/>
            <c:spPr>
              <a:solidFill>
                <a:srgbClr val="00B050"/>
              </a:solidFill>
              <a:ln w="12700">
                <a:solidFill>
                  <a:schemeClr val="tx1"/>
                </a:solidFill>
              </a:ln>
              <a:effectLst/>
            </c:spPr>
            <c:extLst>
              <c:ext xmlns:c16="http://schemas.microsoft.com/office/drawing/2014/chart" uri="{C3380CC4-5D6E-409C-BE32-E72D297353CC}">
                <c16:uniqueId val="{00000008-7543-4EC2-8D55-370CD24B0751}"/>
              </c:ext>
            </c:extLst>
          </c:dPt>
          <c:cat>
            <c:strRef>
              <c:f>'CCUS Cost Assessment Tool'!$E$5:$G$5</c:f>
              <c:strCache>
                <c:ptCount val="3"/>
                <c:pt idx="0">
                  <c:v>Amine</c:v>
                </c:pt>
                <c:pt idx="1">
                  <c:v>Cryogenic</c:v>
                </c:pt>
                <c:pt idx="2">
                  <c:v>Membrane</c:v>
                </c:pt>
              </c:strCache>
            </c:strRef>
          </c:cat>
          <c:val>
            <c:numRef>
              <c:f>'CCUS Cost Assessment Tool'!$E$45:$G$45</c:f>
              <c:numCache>
                <c:formatCode>General</c:formatCode>
                <c:ptCount val="3"/>
                <c:pt idx="0">
                  <c:v>1.2</c:v>
                </c:pt>
                <c:pt idx="1">
                  <c:v>0</c:v>
                </c:pt>
                <c:pt idx="2">
                  <c:v>0</c:v>
                </c:pt>
              </c:numCache>
            </c:numRef>
          </c:val>
          <c:extLst>
            <c:ext xmlns:c16="http://schemas.microsoft.com/office/drawing/2014/chart" uri="{C3380CC4-5D6E-409C-BE32-E72D297353CC}">
              <c16:uniqueId val="{00000004-7543-4EC2-8D55-370CD24B0751}"/>
            </c:ext>
          </c:extLst>
        </c:ser>
        <c:ser>
          <c:idx val="11"/>
          <c:order val="5"/>
          <c:tx>
            <c:strRef>
              <c:f>'CCUS Cost Assessment Tool'!$C$44</c:f>
              <c:strCache>
                <c:ptCount val="1"/>
                <c:pt idx="0">
                  <c:v>Cooling water</c:v>
                </c:pt>
              </c:strCache>
            </c:strRef>
          </c:tx>
          <c:spPr>
            <a:solidFill>
              <a:srgbClr val="00B0F0"/>
            </a:solidFill>
            <a:ln w="12700">
              <a:solidFill>
                <a:schemeClr val="tx1"/>
              </a:solidFill>
            </a:ln>
            <a:effectLst/>
          </c:spPr>
          <c:invertIfNegative val="0"/>
          <c:cat>
            <c:strRef>
              <c:f>'CCUS Cost Assessment Tool'!$E$5:$G$5</c:f>
              <c:strCache>
                <c:ptCount val="3"/>
                <c:pt idx="0">
                  <c:v>Amine</c:v>
                </c:pt>
                <c:pt idx="1">
                  <c:v>Cryogenic</c:v>
                </c:pt>
                <c:pt idx="2">
                  <c:v>Membrane</c:v>
                </c:pt>
              </c:strCache>
            </c:strRef>
          </c:cat>
          <c:val>
            <c:numRef>
              <c:f>'CCUS Cost Assessment Tool'!$E$44:$G$44</c:f>
              <c:numCache>
                <c:formatCode>General</c:formatCode>
                <c:ptCount val="3"/>
                <c:pt idx="0" formatCode="0.00">
                  <c:v>0.48899999999999993</c:v>
                </c:pt>
                <c:pt idx="1">
                  <c:v>0.3</c:v>
                </c:pt>
                <c:pt idx="2">
                  <c:v>0.3</c:v>
                </c:pt>
              </c:numCache>
            </c:numRef>
          </c:val>
          <c:extLst>
            <c:ext xmlns:c16="http://schemas.microsoft.com/office/drawing/2014/chart" uri="{C3380CC4-5D6E-409C-BE32-E72D297353CC}">
              <c16:uniqueId val="{00000005-7543-4EC2-8D55-370CD24B0751}"/>
            </c:ext>
          </c:extLst>
        </c:ser>
        <c:ser>
          <c:idx val="15"/>
          <c:order val="6"/>
          <c:tx>
            <c:strRef>
              <c:f>'CCUS Cost Assessment Tool'!$C$46</c:f>
              <c:strCache>
                <c:ptCount val="1"/>
                <c:pt idx="0">
                  <c:v>Membrane</c:v>
                </c:pt>
              </c:strCache>
            </c:strRef>
          </c:tx>
          <c:spPr>
            <a:solidFill>
              <a:srgbClr val="0070C0"/>
            </a:solidFill>
            <a:ln w="12700">
              <a:solidFill>
                <a:schemeClr val="tx1"/>
              </a:solidFill>
            </a:ln>
            <a:effectLst/>
          </c:spPr>
          <c:invertIfNegative val="0"/>
          <c:cat>
            <c:strRef>
              <c:f>'CCUS Cost Assessment Tool'!$E$5:$G$5</c:f>
              <c:strCache>
                <c:ptCount val="3"/>
                <c:pt idx="0">
                  <c:v>Amine</c:v>
                </c:pt>
                <c:pt idx="1">
                  <c:v>Cryogenic</c:v>
                </c:pt>
                <c:pt idx="2">
                  <c:v>Membrane</c:v>
                </c:pt>
              </c:strCache>
            </c:strRef>
          </c:cat>
          <c:val>
            <c:numRef>
              <c:f>'CCUS Cost Assessment Tool'!$E$46:$G$46</c:f>
              <c:numCache>
                <c:formatCode>General</c:formatCode>
                <c:ptCount val="3"/>
                <c:pt idx="0">
                  <c:v>0</c:v>
                </c:pt>
                <c:pt idx="1">
                  <c:v>0</c:v>
                </c:pt>
                <c:pt idx="2" formatCode="0.0">
                  <c:v>4.1999999999999993</c:v>
                </c:pt>
              </c:numCache>
            </c:numRef>
          </c:val>
          <c:extLst>
            <c:ext xmlns:c16="http://schemas.microsoft.com/office/drawing/2014/chart" uri="{C3380CC4-5D6E-409C-BE32-E72D297353CC}">
              <c16:uniqueId val="{00000006-7543-4EC2-8D55-370CD24B0751}"/>
            </c:ext>
          </c:extLst>
        </c:ser>
        <c:dLbls>
          <c:showLegendKey val="0"/>
          <c:showVal val="0"/>
          <c:showCatName val="0"/>
          <c:showSerName val="0"/>
          <c:showPercent val="0"/>
          <c:showBubbleSize val="0"/>
        </c:dLbls>
        <c:gapWidth val="80"/>
        <c:overlap val="100"/>
        <c:axId val="1482756959"/>
        <c:axId val="1254651775"/>
      </c:barChart>
      <c:scatterChart>
        <c:scatterStyle val="lineMarker"/>
        <c:varyColors val="0"/>
        <c:ser>
          <c:idx val="13"/>
          <c:order val="7"/>
          <c:tx>
            <c:v>Total</c:v>
          </c:tx>
          <c:spPr>
            <a:ln w="28575" cap="rnd">
              <a:solidFill>
                <a:schemeClr val="tx1"/>
              </a:solidFill>
              <a:prstDash val="dash"/>
              <a:round/>
            </a:ln>
            <a:effectLst/>
          </c:spPr>
          <c:marker>
            <c:symbol val="circle"/>
            <c:size val="9"/>
            <c:spPr>
              <a:solidFill>
                <a:srgbClr val="FF0000"/>
              </a:solidFill>
              <a:ln w="12700">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mn-lt"/>
                    <a:ea typeface="+mn-ea"/>
                    <a:cs typeface="+mn-cs"/>
                  </a:defRPr>
                </a:pPr>
                <a:endParaRPr lang="en-B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xVal>
            <c:strRef>
              <c:f>'CCUS Cost Assessment Tool'!$E$5:$G$5</c:f>
              <c:strCache>
                <c:ptCount val="3"/>
                <c:pt idx="0">
                  <c:v>Amine</c:v>
                </c:pt>
                <c:pt idx="1">
                  <c:v>Cryogenic</c:v>
                </c:pt>
                <c:pt idx="2">
                  <c:v>Membrane</c:v>
                </c:pt>
              </c:strCache>
            </c:strRef>
          </c:xVal>
          <c:yVal>
            <c:numRef>
              <c:f>'CCUS Cost Assessment Tool'!$E$50:$G$50</c:f>
              <c:numCache>
                <c:formatCode>#,##0</c:formatCode>
                <c:ptCount val="3"/>
                <c:pt idx="0">
                  <c:v>110.48211419319267</c:v>
                </c:pt>
                <c:pt idx="1">
                  <c:v>108.24279996712994</c:v>
                </c:pt>
                <c:pt idx="2">
                  <c:v>93.478447093783899</c:v>
                </c:pt>
              </c:numCache>
            </c:numRef>
          </c:yVal>
          <c:smooth val="0"/>
          <c:extLst>
            <c:ext xmlns:c16="http://schemas.microsoft.com/office/drawing/2014/chart" uri="{C3380CC4-5D6E-409C-BE32-E72D297353CC}">
              <c16:uniqueId val="{00000007-7543-4EC2-8D55-370CD24B0751}"/>
            </c:ext>
          </c:extLst>
        </c:ser>
        <c:dLbls>
          <c:showLegendKey val="0"/>
          <c:showVal val="0"/>
          <c:showCatName val="0"/>
          <c:showSerName val="0"/>
          <c:showPercent val="0"/>
          <c:showBubbleSize val="0"/>
        </c:dLbls>
        <c:axId val="1482756959"/>
        <c:axId val="1254651775"/>
      </c:scatterChart>
      <c:catAx>
        <c:axId val="1482756959"/>
        <c:scaling>
          <c:orientation val="minMax"/>
        </c:scaling>
        <c:delete val="0"/>
        <c:axPos val="b"/>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b="0">
                    <a:solidFill>
                      <a:sysClr val="windowText" lastClr="000000"/>
                    </a:solidFill>
                  </a:rPr>
                  <a:t>Capture</a:t>
                </a:r>
                <a:r>
                  <a:rPr lang="en-GB" sz="1800" b="0" baseline="0">
                    <a:solidFill>
                      <a:sysClr val="windowText" lastClr="000000"/>
                    </a:solidFill>
                  </a:rPr>
                  <a:t> Technologies</a:t>
                </a:r>
                <a:endParaRPr lang="en-GB" sz="1800" b="0">
                  <a:solidFill>
                    <a:sysClr val="windowText" lastClr="000000"/>
                  </a:solidFill>
                </a:endParaRPr>
              </a:p>
            </c:rich>
          </c:tx>
          <c:layout>
            <c:manualLayout>
              <c:xMode val="edge"/>
              <c:yMode val="edge"/>
              <c:x val="0.35448871220234018"/>
              <c:y val="0.78815287226001507"/>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GB"/>
            </a:p>
          </c:txPr>
        </c:title>
        <c:numFmt formatCode="General" sourceLinked="1"/>
        <c:majorTickMark val="none"/>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BE"/>
          </a:p>
        </c:txPr>
        <c:crossAx val="1254651775"/>
        <c:crossesAt val="-20"/>
        <c:auto val="1"/>
        <c:lblAlgn val="ctr"/>
        <c:lblOffset val="100"/>
        <c:noMultiLvlLbl val="0"/>
      </c:catAx>
      <c:valAx>
        <c:axId val="1254651775"/>
        <c:scaling>
          <c:orientation val="minMax"/>
          <c:max val="14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GB" sz="1800">
                    <a:solidFill>
                      <a:sysClr val="windowText" lastClr="000000"/>
                    </a:solidFill>
                  </a:rPr>
                  <a:t>CO</a:t>
                </a:r>
                <a:r>
                  <a:rPr lang="en-GB" sz="1800" baseline="-25000">
                    <a:solidFill>
                      <a:sysClr val="windowText" lastClr="000000"/>
                    </a:solidFill>
                  </a:rPr>
                  <a:t>2</a:t>
                </a:r>
                <a:r>
                  <a:rPr lang="en-GB" sz="1800">
                    <a:solidFill>
                      <a:sysClr val="windowText" lastClr="000000"/>
                    </a:solidFill>
                  </a:rPr>
                  <a:t> capture</a:t>
                </a:r>
                <a:r>
                  <a:rPr lang="en-GB" sz="1800" baseline="0">
                    <a:solidFill>
                      <a:sysClr val="windowText" lastClr="000000"/>
                    </a:solidFill>
                  </a:rPr>
                  <a:t> cost (€/t)</a:t>
                </a:r>
                <a:endParaRPr lang="en-GB" sz="1800">
                  <a:solidFill>
                    <a:sysClr val="windowText" lastClr="000000"/>
                  </a:solidFill>
                </a:endParaRPr>
              </a:p>
            </c:rich>
          </c:tx>
          <c:layout>
            <c:manualLayout>
              <c:xMode val="edge"/>
              <c:yMode val="edge"/>
              <c:x val="5.2637497848217769E-3"/>
              <c:y val="0.23125040478795253"/>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GB"/>
            </a:p>
          </c:txPr>
        </c:title>
        <c:numFmt formatCode="#,##0" sourceLinked="0"/>
        <c:majorTickMark val="out"/>
        <c:minorTickMark val="in"/>
        <c:tickLblPos val="nextTo"/>
        <c:spPr>
          <a:noFill/>
          <a:ln w="19050">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BE"/>
          </a:p>
        </c:txPr>
        <c:crossAx val="1482756959"/>
        <c:crosses val="autoZero"/>
        <c:crossBetween val="between"/>
        <c:minorUnit val="10"/>
      </c:valAx>
      <c:spPr>
        <a:noFill/>
        <a:ln w="15875">
          <a:solidFill>
            <a:schemeClr val="tx1"/>
          </a:solidFill>
        </a:ln>
        <a:effectLst/>
      </c:spPr>
    </c:plotArea>
    <c:legend>
      <c:legendPos val="b"/>
      <c:layout>
        <c:manualLayout>
          <c:xMode val="edge"/>
          <c:yMode val="edge"/>
          <c:x val="6.5873989898989904E-2"/>
          <c:y val="0.8773340030787955"/>
          <c:w val="0.89315151515151514"/>
          <c:h val="0.12023882559050839"/>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BE"/>
        </a:p>
      </c:txPr>
    </c:legend>
    <c:plotVisOnly val="1"/>
    <c:dispBlanksAs val="gap"/>
    <c:showDLblsOverMax val="0"/>
  </c:chart>
  <c:spPr>
    <a:solidFill>
      <a:schemeClr val="bg1"/>
    </a:solidFill>
    <a:ln w="9525" cap="flat" cmpd="sng" algn="ctr">
      <a:no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22860</xdr:rowOff>
    </xdr:from>
    <xdr:to>
      <xdr:col>1</xdr:col>
      <xdr:colOff>907914</xdr:colOff>
      <xdr:row>1</xdr:row>
      <xdr:rowOff>7620</xdr:rowOff>
    </xdr:to>
    <xdr:pic>
      <xdr:nvPicPr>
        <xdr:cNvPr id="3" name="Picture 8" descr="A blue and white logo&#10;&#10;Description automatically generated">
          <a:extLst>
            <a:ext uri="{FF2B5EF4-FFF2-40B4-BE49-F238E27FC236}">
              <a16:creationId xmlns:a16="http://schemas.microsoft.com/office/drawing/2014/main" id="{A5FA7225-2B45-4B39-93C9-3B1AACB2658B}"/>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22860"/>
          <a:ext cx="907914"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11163300</xdr:colOff>
      <xdr:row>0</xdr:row>
      <xdr:rowOff>0</xdr:rowOff>
    </xdr:from>
    <xdr:to>
      <xdr:col>2</xdr:col>
      <xdr:colOff>11713625</xdr:colOff>
      <xdr:row>0</xdr:row>
      <xdr:rowOff>252000</xdr:rowOff>
    </xdr:to>
    <xdr:pic>
      <xdr:nvPicPr>
        <xdr:cNvPr id="4" name="Picture 3" descr="OVAM logo">
          <a:extLst>
            <a:ext uri="{FF2B5EF4-FFF2-40B4-BE49-F238E27FC236}">
              <a16:creationId xmlns:a16="http://schemas.microsoft.com/office/drawing/2014/main" id="{28D62668-228E-E76A-226F-4D402014715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7059"/>
        <a:stretch>
          <a:fillRect/>
        </a:stretch>
      </xdr:blipFill>
      <xdr:spPr bwMode="auto">
        <a:xfrm>
          <a:off x="12832080" y="0"/>
          <a:ext cx="845600" cy="25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172505</xdr:colOff>
      <xdr:row>23</xdr:row>
      <xdr:rowOff>152278</xdr:rowOff>
    </xdr:from>
    <xdr:to>
      <xdr:col>14</xdr:col>
      <xdr:colOff>291049</xdr:colOff>
      <xdr:row>51</xdr:row>
      <xdr:rowOff>61171</xdr:rowOff>
    </xdr:to>
    <xdr:graphicFrame macro="">
      <xdr:nvGraphicFramePr>
        <xdr:cNvPr id="2" name="Chart 1">
          <a:extLst>
            <a:ext uri="{FF2B5EF4-FFF2-40B4-BE49-F238E27FC236}">
              <a16:creationId xmlns:a16="http://schemas.microsoft.com/office/drawing/2014/main" id="{75DE5CB9-8A3E-4C3F-B00E-CDBC8A298B9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69C0-DF44-431B-B7B1-F2DE7C13FA3F}">
  <dimension ref="B1:L104"/>
  <sheetViews>
    <sheetView tabSelected="1" topLeftCell="A5" workbookViewId="0">
      <selection activeCell="B5" sqref="B5:C5"/>
    </sheetView>
  </sheetViews>
  <sheetFormatPr defaultRowHeight="14.25"/>
  <cols>
    <col min="2" max="2" width="15.375" customWidth="1"/>
    <col min="3" max="3" width="175.75" bestFit="1" customWidth="1"/>
  </cols>
  <sheetData>
    <row r="1" spans="2:12" ht="20.25">
      <c r="B1" s="74" t="s">
        <v>307</v>
      </c>
      <c r="C1" s="75"/>
    </row>
    <row r="2" spans="2:12" ht="15">
      <c r="B2" s="73" t="s">
        <v>309</v>
      </c>
    </row>
    <row r="4" spans="2:12" ht="18">
      <c r="B4" s="82" t="s">
        <v>298</v>
      </c>
      <c r="C4" s="82"/>
    </row>
    <row r="5" spans="2:12" ht="93" customHeight="1">
      <c r="B5" s="83" t="s">
        <v>308</v>
      </c>
      <c r="C5" s="83"/>
      <c r="D5" s="72"/>
      <c r="E5" s="72"/>
      <c r="F5" s="72"/>
      <c r="G5" s="72"/>
      <c r="H5" s="72"/>
      <c r="I5" s="72"/>
      <c r="J5" s="72"/>
      <c r="K5" s="72"/>
      <c r="L5" s="72"/>
    </row>
    <row r="7" spans="2:12" ht="18">
      <c r="B7" s="82" t="s">
        <v>299</v>
      </c>
      <c r="C7" s="82"/>
    </row>
    <row r="8" spans="2:12" ht="30" customHeight="1">
      <c r="B8" s="76" t="s">
        <v>301</v>
      </c>
      <c r="C8" s="77"/>
    </row>
    <row r="9" spans="2:12" ht="30" customHeight="1">
      <c r="B9" s="78" t="s">
        <v>302</v>
      </c>
      <c r="C9" s="79"/>
    </row>
    <row r="10" spans="2:12" ht="30.6" customHeight="1">
      <c r="B10" s="78" t="s">
        <v>303</v>
      </c>
      <c r="C10" s="79"/>
    </row>
    <row r="11" spans="2:12" ht="30" customHeight="1">
      <c r="B11" s="78" t="s">
        <v>300</v>
      </c>
      <c r="C11" s="79"/>
    </row>
    <row r="12" spans="2:12" ht="31.9" customHeight="1">
      <c r="B12" s="78" t="s">
        <v>304</v>
      </c>
      <c r="C12" s="79"/>
    </row>
    <row r="13" spans="2:12" ht="30.6" customHeight="1">
      <c r="B13" s="78" t="s">
        <v>305</v>
      </c>
      <c r="C13" s="79"/>
    </row>
    <row r="14" spans="2:12" ht="30.6" customHeight="1">
      <c r="B14" s="78" t="s">
        <v>306</v>
      </c>
      <c r="C14" s="79"/>
    </row>
    <row r="16" spans="2:12" ht="18">
      <c r="B16" s="80" t="s">
        <v>297</v>
      </c>
      <c r="C16" s="81"/>
    </row>
    <row r="17" spans="2:3" ht="15">
      <c r="B17" s="7" t="s">
        <v>51</v>
      </c>
      <c r="C17" s="7" t="s">
        <v>52</v>
      </c>
    </row>
    <row r="18" spans="2:3" ht="18.75">
      <c r="B18" s="2" t="s">
        <v>116</v>
      </c>
      <c r="C18" s="8" t="s">
        <v>76</v>
      </c>
    </row>
    <row r="19" spans="2:3">
      <c r="B19" s="2" t="s">
        <v>117</v>
      </c>
      <c r="C19" s="8" t="s">
        <v>142</v>
      </c>
    </row>
    <row r="20" spans="2:3">
      <c r="B20" s="2" t="s">
        <v>118</v>
      </c>
      <c r="C20" s="8" t="s">
        <v>143</v>
      </c>
    </row>
    <row r="21" spans="2:3">
      <c r="B21" s="2" t="s">
        <v>119</v>
      </c>
      <c r="C21" s="8" t="s">
        <v>144</v>
      </c>
    </row>
    <row r="22" spans="2:3">
      <c r="B22" s="2" t="s">
        <v>120</v>
      </c>
      <c r="C22" s="8" t="s">
        <v>145</v>
      </c>
    </row>
    <row r="23" spans="2:3">
      <c r="B23" s="2" t="s">
        <v>121</v>
      </c>
      <c r="C23" s="3" t="s">
        <v>146</v>
      </c>
    </row>
    <row r="24" spans="2:3">
      <c r="B24" s="2" t="s">
        <v>122</v>
      </c>
      <c r="C24" s="3" t="s">
        <v>147</v>
      </c>
    </row>
    <row r="25" spans="2:3">
      <c r="B25" s="2" t="s">
        <v>123</v>
      </c>
      <c r="C25" s="8" t="s">
        <v>183</v>
      </c>
    </row>
    <row r="26" spans="2:3">
      <c r="B26" s="2" t="s">
        <v>124</v>
      </c>
      <c r="C26" s="8" t="s">
        <v>184</v>
      </c>
    </row>
    <row r="27" spans="2:3">
      <c r="B27" s="2" t="s">
        <v>125</v>
      </c>
      <c r="C27" s="8" t="s">
        <v>148</v>
      </c>
    </row>
    <row r="28" spans="2:3">
      <c r="B28" s="2" t="s">
        <v>126</v>
      </c>
      <c r="C28" s="8" t="s">
        <v>149</v>
      </c>
    </row>
    <row r="29" spans="2:3">
      <c r="B29" s="2" t="s">
        <v>127</v>
      </c>
      <c r="C29" s="8" t="s">
        <v>150</v>
      </c>
    </row>
    <row r="30" spans="2:3">
      <c r="B30" s="2" t="s">
        <v>128</v>
      </c>
      <c r="C30" s="8" t="s">
        <v>151</v>
      </c>
    </row>
    <row r="31" spans="2:3">
      <c r="B31" s="2" t="s">
        <v>129</v>
      </c>
      <c r="C31" s="8" t="s">
        <v>152</v>
      </c>
    </row>
    <row r="32" spans="2:3">
      <c r="B32" s="2" t="s">
        <v>130</v>
      </c>
      <c r="C32" s="8" t="s">
        <v>153</v>
      </c>
    </row>
    <row r="33" spans="2:3">
      <c r="B33" s="2" t="s">
        <v>131</v>
      </c>
      <c r="C33" s="8" t="s">
        <v>154</v>
      </c>
    </row>
    <row r="34" spans="2:3">
      <c r="B34" s="2" t="s">
        <v>132</v>
      </c>
      <c r="C34" s="8" t="s">
        <v>155</v>
      </c>
    </row>
    <row r="35" spans="2:3">
      <c r="B35" s="2" t="s">
        <v>133</v>
      </c>
      <c r="C35" s="9" t="s">
        <v>156</v>
      </c>
    </row>
    <row r="36" spans="2:3">
      <c r="B36" s="2" t="s">
        <v>134</v>
      </c>
      <c r="C36" s="8" t="s">
        <v>157</v>
      </c>
    </row>
    <row r="37" spans="2:3">
      <c r="B37" s="2" t="s">
        <v>135</v>
      </c>
      <c r="C37" s="8" t="s">
        <v>158</v>
      </c>
    </row>
    <row r="38" spans="2:3">
      <c r="B38" s="2" t="s">
        <v>136</v>
      </c>
      <c r="C38" s="8" t="s">
        <v>159</v>
      </c>
    </row>
    <row r="39" spans="2:3">
      <c r="B39" s="2" t="s">
        <v>137</v>
      </c>
      <c r="C39" s="8" t="s">
        <v>160</v>
      </c>
    </row>
    <row r="40" spans="2:3">
      <c r="B40" s="2" t="s">
        <v>138</v>
      </c>
      <c r="C40" s="8" t="s">
        <v>161</v>
      </c>
    </row>
    <row r="41" spans="2:3">
      <c r="B41" s="2" t="s">
        <v>139</v>
      </c>
      <c r="C41" s="8" t="s">
        <v>162</v>
      </c>
    </row>
    <row r="42" spans="2:3">
      <c r="B42" s="2" t="s">
        <v>140</v>
      </c>
      <c r="C42" s="8" t="s">
        <v>163</v>
      </c>
    </row>
    <row r="43" spans="2:3">
      <c r="B43" s="2" t="s">
        <v>141</v>
      </c>
      <c r="C43" s="8" t="s">
        <v>186</v>
      </c>
    </row>
    <row r="44" spans="2:3">
      <c r="B44" s="2" t="s">
        <v>164</v>
      </c>
      <c r="C44" s="8" t="s">
        <v>187</v>
      </c>
    </row>
    <row r="45" spans="2:3">
      <c r="B45" s="2" t="s">
        <v>165</v>
      </c>
      <c r="C45" s="8" t="s">
        <v>188</v>
      </c>
    </row>
    <row r="46" spans="2:3">
      <c r="B46" s="2" t="s">
        <v>166</v>
      </c>
      <c r="C46" s="8" t="s">
        <v>189</v>
      </c>
    </row>
    <row r="47" spans="2:3">
      <c r="B47" s="2" t="s">
        <v>167</v>
      </c>
      <c r="C47" s="8" t="s">
        <v>190</v>
      </c>
    </row>
    <row r="48" spans="2:3">
      <c r="B48" s="2" t="s">
        <v>168</v>
      </c>
      <c r="C48" s="8" t="s">
        <v>191</v>
      </c>
    </row>
    <row r="49" spans="2:3">
      <c r="B49" s="2" t="s">
        <v>169</v>
      </c>
      <c r="C49" s="8" t="s">
        <v>185</v>
      </c>
    </row>
    <row r="50" spans="2:3">
      <c r="B50" s="2" t="s">
        <v>170</v>
      </c>
      <c r="C50" s="8" t="s">
        <v>192</v>
      </c>
    </row>
    <row r="51" spans="2:3">
      <c r="B51" s="2" t="s">
        <v>171</v>
      </c>
      <c r="C51" s="8" t="s">
        <v>193</v>
      </c>
    </row>
    <row r="52" spans="2:3">
      <c r="B52" s="2" t="s">
        <v>172</v>
      </c>
      <c r="C52" s="8" t="s">
        <v>194</v>
      </c>
    </row>
    <row r="53" spans="2:3">
      <c r="B53" s="2" t="s">
        <v>173</v>
      </c>
      <c r="C53" s="8" t="s">
        <v>195</v>
      </c>
    </row>
    <row r="54" spans="2:3">
      <c r="B54" s="4"/>
      <c r="C54" s="57"/>
    </row>
    <row r="55" spans="2:3">
      <c r="B55" s="2" t="s">
        <v>174</v>
      </c>
      <c r="C55" s="8" t="s">
        <v>268</v>
      </c>
    </row>
    <row r="56" spans="2:3">
      <c r="B56" s="2" t="s">
        <v>175</v>
      </c>
      <c r="C56" s="8" t="s">
        <v>269</v>
      </c>
    </row>
    <row r="57" spans="2:3">
      <c r="B57" s="2" t="s">
        <v>176</v>
      </c>
      <c r="C57" s="8" t="s">
        <v>270</v>
      </c>
    </row>
    <row r="58" spans="2:3">
      <c r="B58" s="2" t="s">
        <v>177</v>
      </c>
      <c r="C58" s="8" t="s">
        <v>271</v>
      </c>
    </row>
    <row r="59" spans="2:3">
      <c r="B59" s="2" t="s">
        <v>178</v>
      </c>
      <c r="C59" s="8" t="s">
        <v>272</v>
      </c>
    </row>
    <row r="60" spans="2:3">
      <c r="B60" s="2" t="s">
        <v>179</v>
      </c>
      <c r="C60" s="8" t="s">
        <v>273</v>
      </c>
    </row>
    <row r="61" spans="2:3">
      <c r="B61" s="2" t="s">
        <v>180</v>
      </c>
      <c r="C61" s="8" t="s">
        <v>274</v>
      </c>
    </row>
    <row r="62" spans="2:3">
      <c r="B62" s="2" t="s">
        <v>196</v>
      </c>
      <c r="C62" s="8" t="s">
        <v>275</v>
      </c>
    </row>
    <row r="63" spans="2:3">
      <c r="B63" s="2" t="s">
        <v>197</v>
      </c>
      <c r="C63" s="8" t="s">
        <v>276</v>
      </c>
    </row>
    <row r="64" spans="2:3">
      <c r="B64" s="4"/>
      <c r="C64" s="57"/>
    </row>
    <row r="65" spans="2:3">
      <c r="B65" s="2" t="s">
        <v>198</v>
      </c>
      <c r="C65" s="8" t="s">
        <v>260</v>
      </c>
    </row>
    <row r="66" spans="2:3">
      <c r="B66" s="2" t="s">
        <v>199</v>
      </c>
      <c r="C66" s="8" t="s">
        <v>261</v>
      </c>
    </row>
    <row r="67" spans="2:3">
      <c r="B67" s="2" t="s">
        <v>200</v>
      </c>
      <c r="C67" s="8" t="s">
        <v>262</v>
      </c>
    </row>
    <row r="68" spans="2:3">
      <c r="B68" s="2" t="s">
        <v>201</v>
      </c>
      <c r="C68" s="8" t="s">
        <v>263</v>
      </c>
    </row>
    <row r="69" spans="2:3">
      <c r="B69" s="2" t="s">
        <v>202</v>
      </c>
      <c r="C69" s="8" t="s">
        <v>264</v>
      </c>
    </row>
    <row r="70" spans="2:3">
      <c r="B70" s="2" t="s">
        <v>203</v>
      </c>
      <c r="C70" s="8" t="s">
        <v>265</v>
      </c>
    </row>
    <row r="71" spans="2:3">
      <c r="B71" s="2" t="s">
        <v>204</v>
      </c>
      <c r="C71" s="8" t="s">
        <v>266</v>
      </c>
    </row>
    <row r="72" spans="2:3">
      <c r="B72" s="2" t="s">
        <v>205</v>
      </c>
      <c r="C72" s="8" t="s">
        <v>267</v>
      </c>
    </row>
    <row r="73" spans="2:3">
      <c r="B73" s="2" t="s">
        <v>206</v>
      </c>
      <c r="C73" s="8" t="s">
        <v>211</v>
      </c>
    </row>
    <row r="74" spans="2:3">
      <c r="B74" s="2" t="s">
        <v>207</v>
      </c>
      <c r="C74" s="8" t="s">
        <v>210</v>
      </c>
    </row>
    <row r="75" spans="2:3">
      <c r="B75" s="2" t="s">
        <v>208</v>
      </c>
      <c r="C75" s="8" t="s">
        <v>209</v>
      </c>
    </row>
    <row r="76" spans="2:3">
      <c r="B76" s="57"/>
      <c r="C76" s="57"/>
    </row>
    <row r="77" spans="2:3">
      <c r="B77" s="2" t="s">
        <v>212</v>
      </c>
      <c r="C77" s="8" t="s">
        <v>230</v>
      </c>
    </row>
    <row r="78" spans="2:3">
      <c r="B78" s="2" t="s">
        <v>213</v>
      </c>
      <c r="C78" s="8" t="s">
        <v>231</v>
      </c>
    </row>
    <row r="79" spans="2:3">
      <c r="B79" s="2" t="s">
        <v>214</v>
      </c>
      <c r="C79" s="8" t="s">
        <v>232</v>
      </c>
    </row>
    <row r="80" spans="2:3">
      <c r="B80" s="2" t="s">
        <v>215</v>
      </c>
      <c r="C80" s="8" t="s">
        <v>233</v>
      </c>
    </row>
    <row r="81" spans="2:3">
      <c r="B81" s="2" t="s">
        <v>216</v>
      </c>
      <c r="C81" s="8" t="s">
        <v>234</v>
      </c>
    </row>
    <row r="82" spans="2:3">
      <c r="B82" s="2" t="s">
        <v>217</v>
      </c>
      <c r="C82" s="8" t="s">
        <v>235</v>
      </c>
    </row>
    <row r="83" spans="2:3">
      <c r="B83" s="2" t="s">
        <v>218</v>
      </c>
      <c r="C83" s="8" t="s">
        <v>236</v>
      </c>
    </row>
    <row r="84" spans="2:3">
      <c r="B84" s="2" t="s">
        <v>219</v>
      </c>
      <c r="C84" s="8" t="s">
        <v>237</v>
      </c>
    </row>
    <row r="85" spans="2:3">
      <c r="B85" s="2" t="s">
        <v>220</v>
      </c>
      <c r="C85" s="8" t="s">
        <v>238</v>
      </c>
    </row>
    <row r="86" spans="2:3">
      <c r="B86" s="2" t="s">
        <v>221</v>
      </c>
      <c r="C86" s="8" t="s">
        <v>239</v>
      </c>
    </row>
    <row r="87" spans="2:3">
      <c r="B87" s="2" t="s">
        <v>222</v>
      </c>
      <c r="C87" s="8" t="s">
        <v>240</v>
      </c>
    </row>
    <row r="88" spans="2:3">
      <c r="B88" s="2" t="s">
        <v>223</v>
      </c>
      <c r="C88" s="8" t="s">
        <v>279</v>
      </c>
    </row>
    <row r="89" spans="2:3">
      <c r="B89" s="2" t="s">
        <v>224</v>
      </c>
      <c r="C89" s="8" t="s">
        <v>280</v>
      </c>
    </row>
    <row r="90" spans="2:3">
      <c r="B90" s="2" t="s">
        <v>225</v>
      </c>
      <c r="C90" s="8" t="s">
        <v>282</v>
      </c>
    </row>
    <row r="91" spans="2:3">
      <c r="B91" s="2" t="s">
        <v>226</v>
      </c>
      <c r="C91" s="8" t="s">
        <v>284</v>
      </c>
    </row>
    <row r="92" spans="2:3">
      <c r="B92" s="2" t="s">
        <v>227</v>
      </c>
      <c r="C92" s="8" t="s">
        <v>286</v>
      </c>
    </row>
    <row r="93" spans="2:3">
      <c r="B93" s="2" t="s">
        <v>228</v>
      </c>
      <c r="C93" s="8" t="s">
        <v>241</v>
      </c>
    </row>
    <row r="94" spans="2:3">
      <c r="B94" s="2" t="s">
        <v>229</v>
      </c>
      <c r="C94" s="8" t="s">
        <v>242</v>
      </c>
    </row>
    <row r="95" spans="2:3">
      <c r="B95" s="57"/>
      <c r="C95" s="57"/>
    </row>
    <row r="96" spans="2:3">
      <c r="B96" s="2" t="s">
        <v>243</v>
      </c>
      <c r="C96" s="8" t="s">
        <v>251</v>
      </c>
    </row>
    <row r="97" spans="2:3">
      <c r="B97" s="2" t="s">
        <v>244</v>
      </c>
      <c r="C97" s="8" t="s">
        <v>252</v>
      </c>
    </row>
    <row r="98" spans="2:3">
      <c r="B98" s="2" t="s">
        <v>245</v>
      </c>
      <c r="C98" s="8" t="s">
        <v>253</v>
      </c>
    </row>
    <row r="99" spans="2:3">
      <c r="B99" s="2" t="s">
        <v>246</v>
      </c>
      <c r="C99" s="8" t="s">
        <v>254</v>
      </c>
    </row>
    <row r="100" spans="2:3">
      <c r="B100" s="2" t="s">
        <v>247</v>
      </c>
      <c r="C100" s="8" t="s">
        <v>256</v>
      </c>
    </row>
    <row r="101" spans="2:3">
      <c r="B101" s="2" t="s">
        <v>248</v>
      </c>
      <c r="C101" s="8" t="s">
        <v>258</v>
      </c>
    </row>
    <row r="102" spans="2:3">
      <c r="B102" s="2" t="s">
        <v>249</v>
      </c>
      <c r="C102" s="8" t="s">
        <v>259</v>
      </c>
    </row>
    <row r="103" spans="2:3">
      <c r="B103" s="2" t="s">
        <v>250</v>
      </c>
      <c r="C103" s="8" t="s">
        <v>257</v>
      </c>
    </row>
    <row r="104" spans="2:3">
      <c r="B104" s="2" t="s">
        <v>311</v>
      </c>
      <c r="C104" s="8" t="s">
        <v>312</v>
      </c>
    </row>
  </sheetData>
  <mergeCells count="12">
    <mergeCell ref="B12:C12"/>
    <mergeCell ref="B13:C13"/>
    <mergeCell ref="B14:C14"/>
    <mergeCell ref="B16:C16"/>
    <mergeCell ref="B4:C4"/>
    <mergeCell ref="B7:C7"/>
    <mergeCell ref="B5:C5"/>
    <mergeCell ref="B1:C1"/>
    <mergeCell ref="B8:C8"/>
    <mergeCell ref="B9:C9"/>
    <mergeCell ref="B10:C10"/>
    <mergeCell ref="B11:C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B94CE-F98C-4789-8CDF-6EA5BAA46944}">
  <dimension ref="C4:AH112"/>
  <sheetViews>
    <sheetView zoomScale="85" zoomScaleNormal="85" workbookViewId="0">
      <selection activeCell="F18" sqref="F18"/>
    </sheetView>
  </sheetViews>
  <sheetFormatPr defaultRowHeight="14.25"/>
  <cols>
    <col min="3" max="3" width="59.75" customWidth="1"/>
    <col min="4" max="4" width="13.75" customWidth="1"/>
    <col min="5" max="5" width="15.375" style="1" customWidth="1"/>
    <col min="6" max="7" width="15.875" style="1" bestFit="1" customWidth="1"/>
    <col min="8" max="8" width="17.625" customWidth="1"/>
    <col min="9" max="9" width="8.875" customWidth="1"/>
    <col min="10" max="10" width="10.125" customWidth="1"/>
    <col min="11" max="17" width="8.875" customWidth="1"/>
    <col min="29" max="29" width="12.375" bestFit="1" customWidth="1"/>
  </cols>
  <sheetData>
    <row r="4" spans="3:34" ht="15">
      <c r="C4" s="86" t="s">
        <v>35</v>
      </c>
      <c r="D4" s="86"/>
      <c r="E4" s="86"/>
      <c r="F4" s="86"/>
      <c r="G4" s="86"/>
    </row>
    <row r="5" spans="3:34" ht="15">
      <c r="C5" s="34" t="s">
        <v>7</v>
      </c>
      <c r="D5" s="47" t="s">
        <v>62</v>
      </c>
      <c r="E5" s="47" t="s">
        <v>56</v>
      </c>
      <c r="F5" s="47" t="s">
        <v>5</v>
      </c>
      <c r="G5" s="47" t="s">
        <v>8</v>
      </c>
      <c r="K5" s="25"/>
      <c r="L5" s="25"/>
      <c r="M5" s="25"/>
      <c r="N5" s="25"/>
      <c r="O5" s="25"/>
      <c r="R5" s="25"/>
      <c r="S5" s="25"/>
      <c r="T5" s="25"/>
      <c r="U5" s="25"/>
      <c r="V5" s="25"/>
      <c r="W5" s="25"/>
      <c r="X5" s="25"/>
      <c r="Y5" s="25"/>
      <c r="Z5" s="25"/>
      <c r="AA5" s="25"/>
      <c r="AB5" s="25"/>
      <c r="AC5" s="25"/>
      <c r="AD5" s="25"/>
      <c r="AE5" s="25"/>
      <c r="AF5" s="25"/>
      <c r="AG5" s="25"/>
      <c r="AH5" s="25"/>
    </row>
    <row r="6" spans="3:34" ht="18.75">
      <c r="C6" s="26" t="s">
        <v>12</v>
      </c>
      <c r="D6" s="11" t="s">
        <v>13</v>
      </c>
      <c r="E6" s="27">
        <v>21.5</v>
      </c>
      <c r="F6" s="29">
        <v>29.5</v>
      </c>
      <c r="G6" s="29">
        <v>53.900000000000006</v>
      </c>
      <c r="K6" s="25"/>
      <c r="L6" s="25"/>
      <c r="M6" s="25"/>
      <c r="N6" s="25"/>
      <c r="O6" s="25"/>
      <c r="R6" s="25"/>
      <c r="S6" s="25"/>
      <c r="T6" s="25"/>
      <c r="U6" s="25"/>
      <c r="V6" s="25"/>
      <c r="W6" s="25"/>
      <c r="X6" s="25"/>
      <c r="Y6" s="25"/>
      <c r="Z6" s="10" t="s">
        <v>6</v>
      </c>
      <c r="AA6" s="10" t="s">
        <v>10</v>
      </c>
      <c r="AB6" s="25"/>
      <c r="AC6" s="69" t="s">
        <v>11</v>
      </c>
      <c r="AD6" s="25"/>
      <c r="AE6" s="25"/>
      <c r="AF6" s="25"/>
      <c r="AG6" s="25"/>
      <c r="AH6" s="25"/>
    </row>
    <row r="7" spans="3:34" ht="18.75">
      <c r="C7" s="26" t="s">
        <v>16</v>
      </c>
      <c r="D7" s="29" t="s">
        <v>53</v>
      </c>
      <c r="E7" s="28">
        <v>1400000</v>
      </c>
      <c r="F7" s="28">
        <v>100000</v>
      </c>
      <c r="G7" s="28">
        <v>100000</v>
      </c>
      <c r="K7" s="25"/>
      <c r="L7" s="25"/>
      <c r="M7" s="25"/>
      <c r="N7" s="25"/>
      <c r="O7" s="25"/>
      <c r="R7" s="25"/>
      <c r="S7" s="25"/>
      <c r="T7" s="25"/>
      <c r="U7" s="25"/>
      <c r="V7" s="25"/>
      <c r="W7" s="25"/>
      <c r="X7" s="25"/>
      <c r="Y7" s="25"/>
      <c r="Z7" s="29">
        <v>2000</v>
      </c>
      <c r="AA7" s="29">
        <v>394.1</v>
      </c>
      <c r="AB7" s="25"/>
      <c r="AC7" s="69" t="s">
        <v>15</v>
      </c>
      <c r="AD7" s="25"/>
      <c r="AE7" s="25"/>
      <c r="AF7" s="25"/>
      <c r="AG7" s="25"/>
      <c r="AH7" s="25"/>
    </row>
    <row r="8" spans="3:34">
      <c r="C8" s="26" t="s">
        <v>19</v>
      </c>
      <c r="D8" s="29" t="s">
        <v>4</v>
      </c>
      <c r="E8" s="29">
        <v>2022</v>
      </c>
      <c r="F8" s="29">
        <v>2014</v>
      </c>
      <c r="G8" s="29">
        <v>2024</v>
      </c>
      <c r="K8" s="12"/>
      <c r="L8" s="25"/>
      <c r="M8" s="25"/>
      <c r="N8" s="25"/>
      <c r="O8" s="25"/>
      <c r="R8" s="25"/>
      <c r="S8" s="25"/>
      <c r="T8" s="25"/>
      <c r="U8" s="25"/>
      <c r="V8" s="25"/>
      <c r="W8" s="25"/>
      <c r="X8" s="25"/>
      <c r="Y8" s="25"/>
      <c r="Z8" s="29">
        <v>2001</v>
      </c>
      <c r="AA8" s="29">
        <v>394.3</v>
      </c>
      <c r="AB8" s="25"/>
      <c r="AC8" s="69" t="s">
        <v>18</v>
      </c>
      <c r="AD8" s="25"/>
      <c r="AE8" s="25"/>
      <c r="AF8" s="25"/>
      <c r="AG8" s="25"/>
      <c r="AH8" s="25"/>
    </row>
    <row r="9" spans="3:34">
      <c r="C9" s="26" t="s">
        <v>20</v>
      </c>
      <c r="D9" s="29" t="s">
        <v>21</v>
      </c>
      <c r="E9" s="29">
        <v>30</v>
      </c>
      <c r="F9" s="29">
        <v>30</v>
      </c>
      <c r="G9" s="29">
        <v>25</v>
      </c>
      <c r="K9" s="12"/>
      <c r="L9" s="25"/>
      <c r="M9" s="25"/>
      <c r="N9" s="25"/>
      <c r="O9" s="25"/>
      <c r="R9" s="25"/>
      <c r="S9" s="25"/>
      <c r="T9" s="25"/>
      <c r="U9" s="25"/>
      <c r="V9" s="25"/>
      <c r="W9" s="25"/>
      <c r="X9" s="25"/>
      <c r="Y9" s="25"/>
      <c r="Z9" s="29">
        <v>2002</v>
      </c>
      <c r="AA9" s="29">
        <v>395.6</v>
      </c>
      <c r="AB9" s="25"/>
      <c r="AC9" s="25"/>
      <c r="AD9" s="25"/>
      <c r="AE9" s="25"/>
      <c r="AF9" s="25"/>
      <c r="AG9" s="25"/>
      <c r="AH9" s="25"/>
    </row>
    <row r="10" spans="3:34">
      <c r="C10" s="26" t="s">
        <v>23</v>
      </c>
      <c r="D10" s="29"/>
      <c r="E10" s="29" t="s">
        <v>11</v>
      </c>
      <c r="F10" s="29" t="s">
        <v>11</v>
      </c>
      <c r="G10" s="29" t="s">
        <v>15</v>
      </c>
      <c r="K10" s="12"/>
      <c r="L10" s="25"/>
      <c r="M10" s="25"/>
      <c r="N10" s="25"/>
      <c r="O10" s="25"/>
      <c r="R10" s="25"/>
      <c r="S10" s="25"/>
      <c r="T10" s="25"/>
      <c r="U10" s="25"/>
      <c r="V10" s="25"/>
      <c r="W10" s="25"/>
      <c r="X10" s="25"/>
      <c r="Y10" s="25"/>
      <c r="Z10" s="29">
        <v>2003</v>
      </c>
      <c r="AA10" s="29">
        <v>402</v>
      </c>
      <c r="AB10" s="25"/>
      <c r="AC10" s="25"/>
      <c r="AD10" s="25"/>
      <c r="AE10" s="25"/>
      <c r="AF10" s="25"/>
      <c r="AG10" s="25"/>
      <c r="AH10" s="25"/>
    </row>
    <row r="11" spans="3:34">
      <c r="C11" s="26" t="s">
        <v>23</v>
      </c>
      <c r="D11" s="29" t="s">
        <v>11</v>
      </c>
      <c r="E11" s="37">
        <v>7.4999999999999997E-2</v>
      </c>
      <c r="F11" s="43">
        <v>7.4999999999999997E-2</v>
      </c>
      <c r="G11" s="29">
        <v>0.154</v>
      </c>
      <c r="K11" s="12"/>
      <c r="L11" s="25"/>
      <c r="M11" s="25"/>
      <c r="N11" s="25"/>
      <c r="O11" s="25"/>
      <c r="R11" s="25"/>
      <c r="S11" s="25"/>
      <c r="T11" s="25"/>
      <c r="U11" s="25"/>
      <c r="V11" s="25"/>
      <c r="W11" s="25"/>
      <c r="X11" s="25"/>
      <c r="Y11" s="25"/>
      <c r="Z11" s="29">
        <v>2004</v>
      </c>
      <c r="AA11" s="29">
        <v>444.2</v>
      </c>
      <c r="AB11" s="25"/>
      <c r="AC11" s="25"/>
      <c r="AD11" s="25"/>
      <c r="AE11" s="25"/>
      <c r="AF11" s="25"/>
      <c r="AG11" s="25"/>
      <c r="AH11" s="25"/>
    </row>
    <row r="12" spans="3:34" ht="18.75">
      <c r="C12" s="26" t="s">
        <v>181</v>
      </c>
      <c r="D12" s="29" t="s">
        <v>24</v>
      </c>
      <c r="E12" s="27">
        <v>2.5</v>
      </c>
      <c r="F12" s="40" t="s">
        <v>4</v>
      </c>
      <c r="G12" s="40" t="s">
        <v>4</v>
      </c>
      <c r="K12" s="12"/>
      <c r="L12" s="25"/>
      <c r="M12" s="25"/>
      <c r="N12" s="25"/>
      <c r="O12" s="25"/>
      <c r="R12" s="25"/>
      <c r="S12" s="25"/>
      <c r="T12" s="25"/>
      <c r="U12" s="25"/>
      <c r="V12" s="25"/>
      <c r="W12" s="25"/>
      <c r="X12" s="25"/>
      <c r="Y12" s="25"/>
      <c r="Z12" s="29">
        <v>2005</v>
      </c>
      <c r="AA12" s="29">
        <v>468.2</v>
      </c>
      <c r="AB12" s="25"/>
      <c r="AC12" s="25"/>
      <c r="AD12" s="25"/>
      <c r="AE12" s="25"/>
      <c r="AF12" s="25"/>
      <c r="AG12" s="25"/>
      <c r="AH12" s="25"/>
    </row>
    <row r="13" spans="3:34" ht="18.75">
      <c r="C13" s="26" t="s">
        <v>182</v>
      </c>
      <c r="D13" s="29" t="s">
        <v>27</v>
      </c>
      <c r="E13" s="27">
        <v>45</v>
      </c>
      <c r="F13" s="29">
        <v>550</v>
      </c>
      <c r="G13" s="29">
        <v>450</v>
      </c>
      <c r="K13" s="12"/>
      <c r="L13" s="25"/>
      <c r="M13" s="25"/>
      <c r="N13" s="25"/>
      <c r="O13" s="25"/>
      <c r="R13" s="25"/>
      <c r="S13" s="25"/>
      <c r="T13" s="25"/>
      <c r="U13" s="25"/>
      <c r="V13" s="25"/>
      <c r="W13" s="25"/>
      <c r="X13" s="25"/>
      <c r="Y13" s="25"/>
      <c r="Z13" s="29">
        <v>2006</v>
      </c>
      <c r="AA13" s="29">
        <v>499.6</v>
      </c>
      <c r="AB13" s="25"/>
      <c r="AC13" s="25"/>
      <c r="AD13" s="25"/>
      <c r="AE13" s="25"/>
      <c r="AF13" s="25"/>
      <c r="AG13" s="25"/>
      <c r="AH13" s="25"/>
    </row>
    <row r="14" spans="3:34" ht="18.75">
      <c r="C14" s="26" t="s">
        <v>28</v>
      </c>
      <c r="D14" s="29" t="s">
        <v>29</v>
      </c>
      <c r="E14" s="27">
        <v>1.63</v>
      </c>
      <c r="F14" s="29">
        <v>1</v>
      </c>
      <c r="G14" s="29">
        <v>1</v>
      </c>
      <c r="K14" s="12"/>
      <c r="L14" s="25"/>
      <c r="M14" s="25"/>
      <c r="N14" s="25"/>
      <c r="O14" s="25"/>
      <c r="R14" s="25"/>
      <c r="S14" s="25"/>
      <c r="T14" s="25"/>
      <c r="U14" s="25"/>
      <c r="V14" s="25"/>
      <c r="W14" s="25"/>
      <c r="X14" s="25"/>
      <c r="Y14" s="25"/>
      <c r="Z14" s="29">
        <v>2007</v>
      </c>
      <c r="AA14" s="29">
        <v>525.4</v>
      </c>
      <c r="AB14" s="25"/>
      <c r="AC14" s="25"/>
      <c r="AD14" s="25"/>
      <c r="AE14" s="25"/>
      <c r="AF14" s="25"/>
      <c r="AG14" s="25"/>
      <c r="AH14" s="25"/>
    </row>
    <row r="15" spans="3:34" ht="18.75">
      <c r="C15" s="26" t="s">
        <v>33</v>
      </c>
      <c r="D15" s="29" t="s">
        <v>29</v>
      </c>
      <c r="E15" s="38">
        <f>0.3/1000</f>
        <v>2.9999999999999997E-4</v>
      </c>
      <c r="F15" s="40" t="s">
        <v>4</v>
      </c>
      <c r="G15" s="40" t="s">
        <v>4</v>
      </c>
      <c r="K15" s="12"/>
      <c r="L15" s="25"/>
      <c r="M15" s="25"/>
      <c r="N15" s="25"/>
      <c r="O15" s="25"/>
      <c r="R15" s="25"/>
      <c r="S15" s="25"/>
      <c r="T15" s="25"/>
      <c r="U15" s="25"/>
      <c r="V15" s="25"/>
      <c r="W15" s="25"/>
      <c r="X15" s="25"/>
      <c r="Y15" s="25"/>
      <c r="Z15" s="29">
        <v>2008</v>
      </c>
      <c r="AA15" s="29">
        <v>575.4</v>
      </c>
      <c r="AB15" s="25"/>
      <c r="AC15" s="25"/>
      <c r="AD15" s="25"/>
      <c r="AE15" s="25"/>
      <c r="AF15" s="25"/>
      <c r="AG15" s="25"/>
      <c r="AH15" s="25"/>
    </row>
    <row r="16" spans="3:34" ht="18.75">
      <c r="C16" s="26" t="s">
        <v>8</v>
      </c>
      <c r="D16" s="29" t="s">
        <v>59</v>
      </c>
      <c r="E16" s="41" t="s">
        <v>4</v>
      </c>
      <c r="F16" s="40" t="s">
        <v>4</v>
      </c>
      <c r="G16" s="29">
        <v>0.21</v>
      </c>
      <c r="K16" s="12"/>
      <c r="L16" s="25"/>
      <c r="M16" s="25"/>
      <c r="N16" s="25"/>
      <c r="O16" s="25"/>
      <c r="R16" s="25"/>
      <c r="S16" s="25"/>
      <c r="T16" s="25"/>
      <c r="U16" s="25"/>
      <c r="V16" s="25"/>
      <c r="W16" s="25"/>
      <c r="X16" s="25"/>
      <c r="Y16" s="25"/>
      <c r="Z16" s="29">
        <v>2009</v>
      </c>
      <c r="AA16" s="29">
        <v>521.79999999999995</v>
      </c>
      <c r="AB16" s="25"/>
      <c r="AC16" s="25"/>
      <c r="AD16" s="25"/>
      <c r="AE16" s="25"/>
      <c r="AF16" s="25"/>
      <c r="AG16" s="25"/>
      <c r="AH16" s="25"/>
    </row>
    <row r="17" spans="3:34" ht="15">
      <c r="C17" s="87" t="s">
        <v>61</v>
      </c>
      <c r="D17" s="87"/>
      <c r="E17" s="87"/>
      <c r="F17" s="87"/>
      <c r="G17" s="87"/>
      <c r="K17" s="12"/>
      <c r="L17" s="25"/>
      <c r="M17" s="25"/>
      <c r="N17" s="25"/>
      <c r="O17" s="25"/>
      <c r="R17" s="25"/>
      <c r="S17" s="25"/>
      <c r="T17" s="25"/>
      <c r="U17" s="25"/>
      <c r="V17" s="25"/>
      <c r="W17" s="25"/>
      <c r="X17" s="25"/>
      <c r="Y17" s="25"/>
      <c r="Z17" s="29">
        <v>2010</v>
      </c>
      <c r="AA17" s="29">
        <v>550.79999999999995</v>
      </c>
      <c r="AB17" s="25"/>
      <c r="AC17" s="25"/>
      <c r="AD17" s="25"/>
      <c r="AE17" s="25"/>
      <c r="AF17" s="25"/>
      <c r="AG17" s="25"/>
      <c r="AH17" s="25"/>
    </row>
    <row r="18" spans="3:34" ht="18.75">
      <c r="C18" s="26" t="s">
        <v>37</v>
      </c>
      <c r="D18" s="29" t="s">
        <v>53</v>
      </c>
      <c r="E18" s="28">
        <v>200000</v>
      </c>
      <c r="F18" s="28">
        <v>200000</v>
      </c>
      <c r="G18" s="28">
        <v>200000</v>
      </c>
      <c r="K18" s="12"/>
      <c r="L18" s="25"/>
      <c r="M18" s="25"/>
      <c r="N18" s="25"/>
      <c r="O18" s="25"/>
      <c r="R18" s="25"/>
      <c r="S18" s="25"/>
      <c r="T18" s="25"/>
      <c r="U18" s="25"/>
      <c r="V18" s="25"/>
      <c r="W18" s="25"/>
      <c r="X18" s="25"/>
      <c r="Y18" s="25"/>
      <c r="Z18" s="29">
        <v>2011</v>
      </c>
      <c r="AA18" s="29">
        <v>582.79999999999995</v>
      </c>
      <c r="AB18" s="25"/>
      <c r="AC18" s="25"/>
      <c r="AD18" s="25"/>
      <c r="AE18" s="25"/>
      <c r="AF18" s="25"/>
      <c r="AG18" s="25"/>
      <c r="AH18" s="25"/>
    </row>
    <row r="19" spans="3:34">
      <c r="C19" s="26" t="s">
        <v>39</v>
      </c>
      <c r="D19" s="29" t="s">
        <v>4</v>
      </c>
      <c r="E19" s="29">
        <v>2024</v>
      </c>
      <c r="F19" s="29">
        <v>2024</v>
      </c>
      <c r="G19" s="29">
        <v>2024</v>
      </c>
      <c r="K19" s="25"/>
      <c r="L19" s="25"/>
      <c r="M19" s="25"/>
      <c r="N19" s="25"/>
      <c r="O19" s="25"/>
      <c r="R19" s="25"/>
      <c r="S19" s="25"/>
      <c r="T19" s="25"/>
      <c r="U19" s="25"/>
      <c r="V19" s="25"/>
      <c r="W19" s="25"/>
      <c r="X19" s="25"/>
      <c r="Y19" s="25"/>
      <c r="Z19" s="29">
        <v>2012</v>
      </c>
      <c r="AA19" s="29">
        <v>584.6</v>
      </c>
      <c r="AB19" s="25"/>
      <c r="AC19" s="25"/>
      <c r="AD19" s="25"/>
      <c r="AE19" s="25"/>
      <c r="AF19" s="25"/>
      <c r="AG19" s="25"/>
      <c r="AH19" s="25"/>
    </row>
    <row r="20" spans="3:34">
      <c r="C20" s="26" t="s">
        <v>23</v>
      </c>
      <c r="D20" s="29" t="s">
        <v>11</v>
      </c>
      <c r="E20" s="37">
        <v>7.4999999999999997E-2</v>
      </c>
      <c r="F20" s="43">
        <v>7.4999999999999997E-2</v>
      </c>
      <c r="G20" s="43">
        <v>7.4999999999999997E-2</v>
      </c>
      <c r="K20" s="25"/>
      <c r="L20" s="25"/>
      <c r="M20" s="25"/>
      <c r="N20" s="25"/>
      <c r="O20" s="25"/>
      <c r="R20" s="25"/>
      <c r="S20" s="25"/>
      <c r="T20" s="25"/>
      <c r="U20" s="25"/>
      <c r="V20" s="25"/>
      <c r="W20" s="25"/>
      <c r="X20" s="25"/>
      <c r="Y20" s="25"/>
      <c r="Z20" s="29">
        <v>2013</v>
      </c>
      <c r="AA20" s="29">
        <v>567.29999999999995</v>
      </c>
      <c r="AB20" s="25"/>
      <c r="AC20" s="25"/>
      <c r="AD20" s="25"/>
      <c r="AE20" s="25"/>
      <c r="AF20" s="25"/>
      <c r="AG20" s="25"/>
      <c r="AH20" s="25"/>
    </row>
    <row r="21" spans="3:34">
      <c r="C21" s="26" t="s">
        <v>41</v>
      </c>
      <c r="D21" s="29" t="s">
        <v>21</v>
      </c>
      <c r="E21" s="29">
        <v>30</v>
      </c>
      <c r="F21" s="29">
        <v>30</v>
      </c>
      <c r="G21" s="29">
        <v>30</v>
      </c>
      <c r="K21" s="25"/>
      <c r="L21" s="25"/>
      <c r="M21" s="25"/>
      <c r="N21" s="25"/>
      <c r="O21" s="25"/>
      <c r="R21" s="25"/>
      <c r="S21" s="25"/>
      <c r="T21" s="25"/>
      <c r="U21" s="25"/>
      <c r="V21" s="25"/>
      <c r="W21" s="25"/>
      <c r="X21" s="25"/>
      <c r="Y21" s="25"/>
      <c r="Z21" s="29">
        <v>2014</v>
      </c>
      <c r="AA21" s="29">
        <v>576.1</v>
      </c>
      <c r="AB21" s="25"/>
      <c r="AC21" s="25"/>
      <c r="AD21" s="25"/>
      <c r="AE21" s="25"/>
      <c r="AF21" s="25"/>
      <c r="AG21" s="25"/>
      <c r="AH21" s="25"/>
    </row>
    <row r="22" spans="3:34">
      <c r="C22" s="26" t="s">
        <v>42</v>
      </c>
      <c r="D22" s="29" t="s">
        <v>4</v>
      </c>
      <c r="E22" s="68">
        <v>0.6</v>
      </c>
      <c r="F22" s="68">
        <v>0.7</v>
      </c>
      <c r="G22" s="68">
        <v>0.9</v>
      </c>
      <c r="K22" s="25"/>
      <c r="L22" s="25"/>
      <c r="M22" s="25"/>
      <c r="N22" s="25"/>
      <c r="O22" s="25"/>
      <c r="R22" s="25"/>
      <c r="S22" s="25"/>
      <c r="T22" s="25"/>
      <c r="U22" s="25"/>
      <c r="V22" s="25"/>
      <c r="W22" s="25"/>
      <c r="X22" s="25"/>
      <c r="Y22" s="25"/>
      <c r="Z22" s="29">
        <v>2015</v>
      </c>
      <c r="AA22" s="29">
        <v>556.79999999999995</v>
      </c>
      <c r="AB22" s="25"/>
      <c r="AC22" s="25"/>
      <c r="AD22" s="25"/>
      <c r="AE22" s="25"/>
      <c r="AF22" s="25"/>
      <c r="AG22" s="25"/>
      <c r="AH22" s="25"/>
    </row>
    <row r="23" spans="3:34">
      <c r="C23" s="26" t="s">
        <v>296</v>
      </c>
      <c r="D23" s="11" t="s">
        <v>43</v>
      </c>
      <c r="E23" s="27">
        <v>12.5</v>
      </c>
      <c r="F23" s="41" t="s">
        <v>4</v>
      </c>
      <c r="G23" s="41" t="s">
        <v>4</v>
      </c>
      <c r="K23" s="25"/>
      <c r="L23" s="25"/>
      <c r="M23" s="25"/>
      <c r="N23" s="25"/>
      <c r="O23" s="25"/>
      <c r="R23" s="25"/>
      <c r="S23" s="25"/>
      <c r="T23" s="25"/>
      <c r="U23" s="25"/>
      <c r="V23" s="25"/>
      <c r="W23" s="25"/>
      <c r="X23" s="25"/>
      <c r="Y23" s="25"/>
      <c r="Z23" s="29">
        <v>2016</v>
      </c>
      <c r="AA23" s="29">
        <v>541.70000000000005</v>
      </c>
      <c r="AB23" s="25"/>
      <c r="AC23" s="25"/>
      <c r="AD23" s="25"/>
      <c r="AE23" s="25"/>
      <c r="AF23" s="25"/>
      <c r="AG23" s="25"/>
      <c r="AH23" s="25"/>
    </row>
    <row r="24" spans="3:34">
      <c r="C24" s="26" t="s">
        <v>44</v>
      </c>
      <c r="D24" s="11" t="s">
        <v>45</v>
      </c>
      <c r="E24" s="28">
        <v>100</v>
      </c>
      <c r="F24" s="28">
        <v>100</v>
      </c>
      <c r="G24" s="28">
        <v>100</v>
      </c>
      <c r="K24" s="25"/>
      <c r="L24" s="25"/>
      <c r="M24" s="25"/>
      <c r="N24" s="25"/>
      <c r="O24" s="25"/>
      <c r="R24" s="25"/>
      <c r="S24" s="25"/>
      <c r="T24" s="25"/>
      <c r="U24" s="25"/>
      <c r="V24" s="25"/>
      <c r="W24" s="25"/>
      <c r="X24" s="25"/>
      <c r="Y24" s="25"/>
      <c r="Z24" s="29">
        <v>2017</v>
      </c>
      <c r="AA24" s="29">
        <v>567.5</v>
      </c>
      <c r="AB24" s="25"/>
      <c r="AC24" s="25"/>
      <c r="AD24" s="25"/>
      <c r="AE24" s="25"/>
      <c r="AF24" s="25"/>
      <c r="AG24" s="25"/>
      <c r="AH24" s="25"/>
    </row>
    <row r="25" spans="3:34">
      <c r="C25" s="26" t="s">
        <v>46</v>
      </c>
      <c r="D25" s="11" t="s">
        <v>47</v>
      </c>
      <c r="E25" s="32">
        <v>0.3</v>
      </c>
      <c r="F25" s="32">
        <v>0.3</v>
      </c>
      <c r="G25" s="32">
        <v>0.3</v>
      </c>
      <c r="K25" s="25"/>
      <c r="L25" s="25"/>
      <c r="M25" s="25"/>
      <c r="N25" s="25"/>
      <c r="O25" s="25"/>
      <c r="R25" s="25"/>
      <c r="S25" s="25"/>
      <c r="T25" s="25"/>
      <c r="U25" s="25"/>
      <c r="V25" s="25"/>
      <c r="W25" s="25"/>
      <c r="X25" s="25"/>
      <c r="Y25" s="25"/>
      <c r="Z25" s="29">
        <v>2018</v>
      </c>
      <c r="AA25" s="29">
        <v>603.1</v>
      </c>
      <c r="AB25" s="25"/>
      <c r="AC25" s="25"/>
      <c r="AD25" s="25"/>
      <c r="AE25" s="25"/>
      <c r="AF25" s="25"/>
      <c r="AG25" s="25"/>
      <c r="AH25" s="25"/>
    </row>
    <row r="26" spans="3:34">
      <c r="C26" s="26" t="s">
        <v>48</v>
      </c>
      <c r="D26" s="11" t="s">
        <v>47</v>
      </c>
      <c r="E26" s="28">
        <v>4000</v>
      </c>
      <c r="F26" s="40" t="s">
        <v>4</v>
      </c>
      <c r="G26" s="40" t="s">
        <v>4</v>
      </c>
      <c r="H26" s="25"/>
      <c r="I26" s="25"/>
      <c r="J26" s="25"/>
      <c r="K26" s="25"/>
      <c r="L26" s="25"/>
      <c r="M26" s="25"/>
      <c r="N26" s="25"/>
      <c r="O26" s="25"/>
      <c r="R26" s="25"/>
      <c r="S26" s="25"/>
      <c r="T26" s="25"/>
      <c r="U26" s="25"/>
      <c r="V26" s="25"/>
      <c r="W26" s="25"/>
      <c r="X26" s="25"/>
      <c r="Y26" s="25"/>
      <c r="Z26" s="29">
        <v>2019</v>
      </c>
      <c r="AA26" s="29">
        <v>607.5</v>
      </c>
      <c r="AB26" s="25"/>
      <c r="AC26" s="25"/>
      <c r="AD26" s="25"/>
      <c r="AE26" s="25"/>
      <c r="AF26" s="25"/>
      <c r="AG26" s="25"/>
      <c r="AH26" s="25"/>
    </row>
    <row r="27" spans="3:34" ht="16.5">
      <c r="C27" s="26" t="s">
        <v>77</v>
      </c>
      <c r="D27" s="11" t="s">
        <v>57</v>
      </c>
      <c r="E27" s="39" t="s">
        <v>4</v>
      </c>
      <c r="F27" s="40" t="s">
        <v>4</v>
      </c>
      <c r="G27" s="28">
        <f>2*50</f>
        <v>100</v>
      </c>
      <c r="H27" s="25"/>
      <c r="I27" s="25"/>
      <c r="J27" s="25"/>
      <c r="K27" s="25"/>
      <c r="L27" s="25"/>
      <c r="M27" s="25"/>
      <c r="N27" s="25"/>
      <c r="O27" s="25"/>
      <c r="R27" s="25"/>
      <c r="S27" s="25"/>
      <c r="T27" s="25"/>
      <c r="U27" s="25"/>
      <c r="V27" s="25"/>
      <c r="W27" s="25"/>
      <c r="X27" s="25"/>
      <c r="Y27" s="25"/>
      <c r="Z27" s="29">
        <v>2020</v>
      </c>
      <c r="AA27" s="29">
        <v>596.20000000000005</v>
      </c>
      <c r="AB27" s="25"/>
      <c r="AC27" s="25"/>
      <c r="AD27" s="25"/>
      <c r="AE27" s="25"/>
      <c r="AF27" s="25"/>
      <c r="AG27" s="25"/>
      <c r="AH27" s="25"/>
    </row>
    <row r="28" spans="3:34">
      <c r="C28" s="26" t="s">
        <v>58</v>
      </c>
      <c r="D28" s="11" t="s">
        <v>21</v>
      </c>
      <c r="E28" s="39" t="s">
        <v>4</v>
      </c>
      <c r="F28" s="40" t="s">
        <v>4</v>
      </c>
      <c r="G28" s="29">
        <v>5</v>
      </c>
      <c r="H28" s="25"/>
      <c r="I28" s="25"/>
      <c r="J28" s="25"/>
      <c r="K28" s="25"/>
      <c r="L28" s="25"/>
      <c r="M28" s="25"/>
      <c r="N28" s="25"/>
      <c r="O28" s="25"/>
      <c r="R28" s="25"/>
      <c r="S28" s="25"/>
      <c r="T28" s="25"/>
      <c r="U28" s="25"/>
      <c r="V28" s="25"/>
      <c r="W28" s="25"/>
      <c r="X28" s="25"/>
      <c r="Y28" s="25"/>
      <c r="Z28" s="29">
        <v>2021</v>
      </c>
      <c r="AA28" s="29">
        <v>708.8</v>
      </c>
      <c r="AB28" s="25"/>
      <c r="AC28" s="25"/>
      <c r="AD28" s="25"/>
      <c r="AE28" s="25"/>
      <c r="AF28" s="25"/>
      <c r="AG28" s="25"/>
      <c r="AH28" s="25"/>
    </row>
    <row r="29" spans="3:34">
      <c r="C29" s="26" t="s">
        <v>49</v>
      </c>
      <c r="D29" s="29" t="s">
        <v>50</v>
      </c>
      <c r="E29" s="33">
        <v>0.05</v>
      </c>
      <c r="F29" s="33">
        <v>0.05</v>
      </c>
      <c r="G29" s="33">
        <v>0.05</v>
      </c>
      <c r="H29" s="25"/>
      <c r="I29" s="25"/>
      <c r="J29" s="25"/>
      <c r="K29" s="25"/>
      <c r="L29" s="25"/>
      <c r="M29" s="25"/>
      <c r="N29" s="25"/>
      <c r="O29" s="25"/>
      <c r="R29" s="25"/>
      <c r="S29" s="25"/>
      <c r="T29" s="25"/>
      <c r="U29" s="25"/>
      <c r="V29" s="25"/>
      <c r="W29" s="25"/>
      <c r="X29" s="25"/>
      <c r="Y29" s="25"/>
      <c r="Z29" s="29">
        <v>2022</v>
      </c>
      <c r="AA29" s="29">
        <v>816</v>
      </c>
      <c r="AB29" s="25"/>
      <c r="AC29" s="25"/>
      <c r="AD29" s="25"/>
      <c r="AE29" s="25"/>
      <c r="AF29" s="25"/>
      <c r="AG29" s="25"/>
      <c r="AH29" s="25"/>
    </row>
    <row r="30" spans="3:34">
      <c r="H30" s="25"/>
      <c r="I30" s="25"/>
      <c r="J30" s="25"/>
      <c r="K30" s="25"/>
      <c r="L30" s="25"/>
      <c r="M30" s="25"/>
      <c r="N30" s="25"/>
      <c r="O30" s="25"/>
      <c r="R30" s="25"/>
      <c r="S30" s="25"/>
      <c r="T30" s="25"/>
      <c r="U30" s="25"/>
      <c r="V30" s="25"/>
      <c r="W30" s="25"/>
      <c r="X30" s="25"/>
      <c r="Y30" s="25"/>
      <c r="Z30" s="29">
        <v>2023</v>
      </c>
      <c r="AA30" s="29">
        <v>797.9</v>
      </c>
      <c r="AB30" s="25"/>
      <c r="AC30" s="25"/>
      <c r="AD30" s="25"/>
      <c r="AE30" s="25"/>
      <c r="AF30" s="25"/>
      <c r="AG30" s="25"/>
      <c r="AH30" s="25"/>
    </row>
    <row r="31" spans="3:34">
      <c r="H31" s="25"/>
      <c r="I31" s="25"/>
      <c r="J31" s="25"/>
      <c r="K31" s="25"/>
      <c r="L31" s="25"/>
      <c r="M31" s="25"/>
      <c r="N31" s="25"/>
      <c r="O31" s="25"/>
      <c r="R31" s="25"/>
      <c r="S31" s="25"/>
      <c r="T31" s="25"/>
      <c r="U31" s="25"/>
      <c r="V31" s="25"/>
      <c r="W31" s="25"/>
      <c r="X31" s="25"/>
      <c r="Y31" s="25"/>
      <c r="Z31" s="29">
        <v>2024</v>
      </c>
      <c r="AA31" s="29">
        <v>800.3</v>
      </c>
      <c r="AB31" s="25"/>
      <c r="AC31" s="25"/>
      <c r="AD31" s="25"/>
      <c r="AE31" s="25"/>
      <c r="AF31" s="25"/>
      <c r="AG31" s="25"/>
      <c r="AH31" s="25"/>
    </row>
    <row r="32" spans="3:34" ht="15">
      <c r="C32" s="88" t="s">
        <v>9</v>
      </c>
      <c r="D32" s="89"/>
      <c r="E32" s="89"/>
      <c r="F32" s="89"/>
      <c r="G32" s="89"/>
      <c r="H32" s="25"/>
      <c r="I32" s="25"/>
      <c r="J32" s="25"/>
      <c r="K32" s="25"/>
      <c r="L32" s="25"/>
      <c r="M32" s="25"/>
      <c r="N32" s="25"/>
      <c r="O32" s="25"/>
      <c r="R32" s="25"/>
      <c r="S32" s="25"/>
      <c r="T32" s="25"/>
      <c r="U32" s="25"/>
      <c r="V32" s="25"/>
      <c r="W32" s="25"/>
      <c r="X32" s="25"/>
      <c r="Y32" s="25"/>
      <c r="Z32" s="25"/>
      <c r="AA32" s="25"/>
      <c r="AB32" s="25"/>
      <c r="AC32" s="25"/>
      <c r="AD32" s="25"/>
      <c r="AE32" s="25"/>
      <c r="AF32" s="25"/>
      <c r="AG32" s="25"/>
      <c r="AH32" s="25"/>
    </row>
    <row r="33" spans="3:34">
      <c r="C33" s="25"/>
      <c r="D33" s="25"/>
      <c r="E33" s="31"/>
      <c r="H33" s="25"/>
      <c r="I33" s="25"/>
      <c r="J33" s="25"/>
      <c r="K33" s="25"/>
      <c r="L33" s="25"/>
      <c r="M33" s="25"/>
      <c r="N33" s="25"/>
      <c r="O33" s="25"/>
      <c r="R33" s="25"/>
      <c r="S33" s="25"/>
      <c r="T33" s="25"/>
      <c r="U33" s="25"/>
      <c r="V33" s="25"/>
      <c r="W33" s="25"/>
      <c r="X33" s="25"/>
      <c r="Y33" s="25"/>
      <c r="AB33" s="25"/>
      <c r="AC33" s="25"/>
      <c r="AD33" s="25"/>
      <c r="AE33" s="25"/>
      <c r="AF33" s="25"/>
      <c r="AG33" s="25"/>
      <c r="AH33" s="25"/>
    </row>
    <row r="34" spans="3:34">
      <c r="C34" s="26" t="s">
        <v>12</v>
      </c>
      <c r="D34" s="11" t="s">
        <v>14</v>
      </c>
      <c r="E34" s="28">
        <f>(IF(E10="WACC",(E6*E7)*((1-(1+E11)^-E9)/E11),IF(E10="CRF",(E6*E7)/E11,(E6*E7)*(((1+E11)^E9-1)/(E11*(1+E11)^E9)))))</f>
        <v>355492626.59402227</v>
      </c>
      <c r="F34" s="28">
        <f>(IF(F10="WACC",(F6*F7)*((1-(1+F11)^-F9)/F11),IF(F10="CRF",(F6*F7)/F11,(F6*F7)*(((1+F11)^F9-1)/(F11*(1+F11)^F9)))))</f>
        <v>34840639.483467296</v>
      </c>
      <c r="G34" s="28">
        <f>(IF(G10="WACC",(G6*G7)*((1-(1+G11)^-G9)/G11),IF(G10="CRF",(G6*G7)/G11,(G6*G7)*(((1+G11)^G9-1)/(G11*(1+G11)^G9)))))</f>
        <v>35000000.000000007</v>
      </c>
    </row>
    <row r="35" spans="3:34">
      <c r="C35" s="26" t="s">
        <v>17</v>
      </c>
      <c r="D35" s="11" t="s">
        <v>14</v>
      </c>
      <c r="E35" s="28">
        <f>(((IF(E10="WACC", (E6*E7)*((1-(1+E11)^-E9)/E11),IF(E10="CRF",(E6*E7)/E11,(E6*E7)*(((1+E11)^E9-1)/(E11*(1+E11)^E9)))))*(E18/E7)^E22)*(_xlfn.XLOOKUP(E19,$Z$7:$Z$31,$AA$7:$AA$31))/(_xlfn.XLOOKUP(E8,$Z$7:$Z$31,$AA$7:$AA$31)))</f>
        <v>108476192.07893869</v>
      </c>
      <c r="F35" s="28">
        <f>(((IF(F10="WACC", (F6*F7)*((1-(1+F11)^-F9)/F11),IF(F10="CRF",(F6*F7)/F11,(F6*F7)*(((1+F11)^F9-1)/(F11*(1+F11)^F9)))))*(F18/F7)^F22)*(_xlfn.XLOOKUP(F19,$Z$7:$Z$31,$AA$7:$AA$31))/(_xlfn.XLOOKUP(F8,$Z$7:$Z$31,$AA$7:$AA$31)))</f>
        <v>78625253.069596589</v>
      </c>
      <c r="G35" s="28">
        <f>(((IF(G10="WACC", (G6*G7)*((1-(1+G11)^-G9)/G11),IF(G10="CRF",(G6*G7)/G11,(G6*G7)*(((1+G11)^G9-1)/(G11*(1+G11)^G9)))))*(G18/G7)^G22)*(_xlfn.XLOOKUP(G19,$Z$7:$Z$31,$AA$7:$AA$31))/(_xlfn.XLOOKUP(G8,$Z$7:$Z$31,$AA$7:$AA$31)))</f>
        <v>65312309.407576524</v>
      </c>
    </row>
    <row r="36" spans="3:34" ht="15">
      <c r="C36" s="13"/>
      <c r="D36" s="14"/>
      <c r="E36" s="15"/>
    </row>
    <row r="37" spans="3:34" ht="15.75">
      <c r="C37" s="84" t="s">
        <v>22</v>
      </c>
      <c r="D37" s="85"/>
      <c r="E37" s="85"/>
      <c r="F37" s="85"/>
      <c r="G37" s="85"/>
    </row>
    <row r="38" spans="3:34" ht="15">
      <c r="C38" s="16"/>
      <c r="D38" s="14"/>
      <c r="E38" s="17"/>
    </row>
    <row r="39" spans="3:34" ht="16.5">
      <c r="C39" s="34" t="s">
        <v>25</v>
      </c>
      <c r="D39" s="35" t="s">
        <v>26</v>
      </c>
      <c r="E39" s="36">
        <f>IF($D$20="WACC",E35/((1-(1+E20)^-E21)/E20),IF($D$20="CRF",E35*E20,E35/(((1+E20)^E21-1)/(E20*(1+E20)^E21))))/E18</f>
        <v>45.924066173457994</v>
      </c>
      <c r="F39" s="36">
        <f>IF($D$20="WACC",F35/((1-(1+F20)^-F21)/F20),IF($D$20="CRF",F35*F20,F35/(((1+F20)^F21-1)/(F20*(1+F20)^F21))))/F18</f>
        <v>33.286486699730794</v>
      </c>
      <c r="G39" s="36">
        <f>IF($D$20="WACC",G35/((1-(1+G20)^-G21)/G20),IF($D$20="CRF",G35*G20,G35/(((1+G20)^G21-1)/(G20*(1+G20)^G21))))/G18</f>
        <v>27.650369741889754</v>
      </c>
    </row>
    <row r="40" spans="3:34">
      <c r="C40" s="22"/>
      <c r="D40" s="23"/>
      <c r="E40" s="24"/>
      <c r="F40" s="2"/>
      <c r="G40" s="2"/>
    </row>
    <row r="41" spans="3:34" ht="17.25">
      <c r="C41" s="48" t="s">
        <v>30</v>
      </c>
      <c r="D41" s="49" t="s">
        <v>31</v>
      </c>
      <c r="E41" s="50">
        <f>SUM(E42:E46)</f>
        <v>37.439</v>
      </c>
      <c r="F41" s="50">
        <f t="shared" ref="F41:G41" si="0">SUM(F42:F46)</f>
        <v>55.300000000000004</v>
      </c>
      <c r="G41" s="50">
        <f t="shared" si="0"/>
        <v>49.5</v>
      </c>
    </row>
    <row r="42" spans="3:34" ht="18.75">
      <c r="C42" s="18" t="s">
        <v>2</v>
      </c>
      <c r="D42" s="19" t="s">
        <v>32</v>
      </c>
      <c r="E42" s="20">
        <f>IF(E12="-",0,E12*E23)</f>
        <v>31.25</v>
      </c>
      <c r="F42" s="54">
        <f t="shared" ref="F42:G42" si="1">IF(F12="-",0,F12*F23)</f>
        <v>0</v>
      </c>
      <c r="G42" s="54">
        <f t="shared" si="1"/>
        <v>0</v>
      </c>
    </row>
    <row r="43" spans="3:34" ht="18.75">
      <c r="C43" s="18" t="s">
        <v>3</v>
      </c>
      <c r="D43" s="19" t="s">
        <v>32</v>
      </c>
      <c r="E43" s="21">
        <f>(E13/1000)*E24</f>
        <v>4.5</v>
      </c>
      <c r="F43" s="21">
        <f>(F13/1000)*F24</f>
        <v>55.000000000000007</v>
      </c>
      <c r="G43" s="21">
        <f>(G13/1000)*G24</f>
        <v>45</v>
      </c>
    </row>
    <row r="44" spans="3:34" ht="18.75">
      <c r="C44" s="18" t="s">
        <v>34</v>
      </c>
      <c r="D44" s="19" t="s">
        <v>32</v>
      </c>
      <c r="E44" s="44">
        <f>E14*E25</f>
        <v>0.48899999999999993</v>
      </c>
      <c r="F44" s="21">
        <f>F14*F25</f>
        <v>0.3</v>
      </c>
      <c r="G44" s="21">
        <f>G14*G25</f>
        <v>0.3</v>
      </c>
    </row>
    <row r="45" spans="3:34" ht="18.75">
      <c r="C45" s="18" t="s">
        <v>36</v>
      </c>
      <c r="D45" s="19" t="s">
        <v>32</v>
      </c>
      <c r="E45" s="21">
        <f>IF(E15="-",0,E15*E26)</f>
        <v>1.2</v>
      </c>
      <c r="F45" s="42">
        <f>IF(F15="-",0,F15*F26)</f>
        <v>0</v>
      </c>
      <c r="G45" s="42">
        <f>IF(G15="-",0,G15*G26)</f>
        <v>0</v>
      </c>
    </row>
    <row r="46" spans="3:34" ht="18.75">
      <c r="C46" s="18" t="s">
        <v>8</v>
      </c>
      <c r="D46" s="19" t="s">
        <v>32</v>
      </c>
      <c r="E46" s="42">
        <f>IF(E16="-",0,E16*E27)</f>
        <v>0</v>
      </c>
      <c r="F46" s="42">
        <f>IF(F16="-",0,F16*F27)</f>
        <v>0</v>
      </c>
      <c r="G46" s="20">
        <f>IF(G16="-",0,(G16/G28)*G27)</f>
        <v>4.1999999999999993</v>
      </c>
    </row>
    <row r="47" spans="3:34" ht="17.25">
      <c r="C47" s="48" t="s">
        <v>38</v>
      </c>
      <c r="D47" s="49" t="s">
        <v>31</v>
      </c>
      <c r="E47" s="51">
        <f>(E29*E35)/E18</f>
        <v>27.119048019734677</v>
      </c>
      <c r="F47" s="51">
        <f>(F29*F35)/F18</f>
        <v>19.656313267399145</v>
      </c>
      <c r="G47" s="51">
        <f>(G29*G35)/G18</f>
        <v>16.32807735189413</v>
      </c>
    </row>
    <row r="48" spans="3:34" ht="16.5">
      <c r="C48" s="34" t="s">
        <v>40</v>
      </c>
      <c r="D48" s="35" t="s">
        <v>26</v>
      </c>
      <c r="E48" s="36">
        <f>SUM(E41,E47)</f>
        <v>64.558048019734684</v>
      </c>
      <c r="F48" s="36">
        <f t="shared" ref="F48:G48" si="2">SUM(F41,F47)</f>
        <v>74.956313267399153</v>
      </c>
      <c r="G48" s="36">
        <f t="shared" si="2"/>
        <v>65.828077351894137</v>
      </c>
    </row>
    <row r="49" spans="3:7">
      <c r="C49" s="30"/>
      <c r="D49" s="31"/>
      <c r="E49" s="31"/>
    </row>
    <row r="50" spans="3:7" ht="18.75">
      <c r="C50" s="45" t="s">
        <v>54</v>
      </c>
      <c r="D50" s="46" t="s">
        <v>55</v>
      </c>
      <c r="E50" s="53">
        <f>SUM(E39,E48)</f>
        <v>110.48211419319267</v>
      </c>
      <c r="F50" s="53">
        <f t="shared" ref="F50:G50" si="3">SUM(F39,F48)</f>
        <v>108.24279996712994</v>
      </c>
      <c r="G50" s="53">
        <f t="shared" si="3"/>
        <v>93.478447093783899</v>
      </c>
    </row>
    <row r="52" spans="3:7" ht="15.6" customHeight="1"/>
    <row r="53" spans="3:7" ht="15.6" customHeight="1">
      <c r="C53" s="90" t="s">
        <v>287</v>
      </c>
      <c r="D53" s="90"/>
      <c r="E53" s="90"/>
      <c r="F53" s="90"/>
      <c r="G53" s="90"/>
    </row>
    <row r="54" spans="3:7" ht="15">
      <c r="C54" s="3"/>
      <c r="D54" s="2"/>
      <c r="E54" s="47" t="s">
        <v>56</v>
      </c>
      <c r="F54" s="47" t="s">
        <v>5</v>
      </c>
      <c r="G54" s="47" t="s">
        <v>8</v>
      </c>
    </row>
    <row r="55" spans="3:7">
      <c r="C55" s="3" t="s">
        <v>291</v>
      </c>
      <c r="D55" s="2" t="s">
        <v>4</v>
      </c>
      <c r="E55" s="2" t="s">
        <v>103</v>
      </c>
      <c r="F55" s="2" t="s">
        <v>102</v>
      </c>
      <c r="G55" s="2" t="s">
        <v>103</v>
      </c>
    </row>
    <row r="56" spans="3:7">
      <c r="C56" s="3" t="s">
        <v>292</v>
      </c>
      <c r="D56" s="2" t="s">
        <v>4</v>
      </c>
      <c r="E56" s="2" t="s">
        <v>103</v>
      </c>
      <c r="F56" s="2" t="s">
        <v>103</v>
      </c>
      <c r="G56" s="2" t="s">
        <v>103</v>
      </c>
    </row>
    <row r="57" spans="3:7" ht="18.75">
      <c r="C57" s="3" t="s">
        <v>105</v>
      </c>
      <c r="D57" s="2" t="s">
        <v>60</v>
      </c>
      <c r="E57" s="63">
        <v>0.999</v>
      </c>
      <c r="F57" s="63">
        <v>0.999</v>
      </c>
      <c r="G57" s="63">
        <v>0.999</v>
      </c>
    </row>
    <row r="58" spans="3:7" ht="18.75">
      <c r="C58" s="3" t="s">
        <v>106</v>
      </c>
      <c r="D58" s="2" t="s">
        <v>4</v>
      </c>
      <c r="E58" s="2" t="s">
        <v>100</v>
      </c>
      <c r="F58" s="2" t="s">
        <v>101</v>
      </c>
      <c r="G58" s="2" t="s">
        <v>101</v>
      </c>
    </row>
    <row r="59" spans="3:7" ht="18.75">
      <c r="C59" s="3" t="s">
        <v>107</v>
      </c>
      <c r="D59" s="2" t="s">
        <v>4</v>
      </c>
      <c r="E59" s="63" t="s">
        <v>293</v>
      </c>
      <c r="F59" s="63" t="s">
        <v>294</v>
      </c>
      <c r="G59" s="63" t="s">
        <v>294</v>
      </c>
    </row>
    <row r="60" spans="3:7" ht="18.75">
      <c r="C60" s="3" t="s">
        <v>108</v>
      </c>
      <c r="D60" s="2" t="s">
        <v>4</v>
      </c>
      <c r="E60" s="63" t="s">
        <v>293</v>
      </c>
      <c r="F60" s="63" t="s">
        <v>294</v>
      </c>
      <c r="G60" s="63" t="s">
        <v>294</v>
      </c>
    </row>
    <row r="61" spans="3:7">
      <c r="C61" s="3" t="s">
        <v>288</v>
      </c>
      <c r="D61" s="2" t="s">
        <v>4</v>
      </c>
      <c r="E61" s="2" t="s">
        <v>104</v>
      </c>
      <c r="F61" s="2" t="s">
        <v>104</v>
      </c>
      <c r="G61" s="2" t="s">
        <v>104</v>
      </c>
    </row>
    <row r="62" spans="3:7">
      <c r="C62" s="3" t="s">
        <v>289</v>
      </c>
      <c r="D62" s="2" t="s">
        <v>4</v>
      </c>
      <c r="E62" s="2" t="s">
        <v>104</v>
      </c>
      <c r="F62" s="2" t="s">
        <v>104</v>
      </c>
      <c r="G62" s="2" t="s">
        <v>104</v>
      </c>
    </row>
    <row r="63" spans="3:7" ht="18.75">
      <c r="C63" s="3" t="s">
        <v>290</v>
      </c>
      <c r="D63" s="67" t="s">
        <v>4</v>
      </c>
      <c r="E63" s="2" t="s">
        <v>109</v>
      </c>
      <c r="F63" s="2" t="s">
        <v>109</v>
      </c>
      <c r="G63" s="2" t="s">
        <v>109</v>
      </c>
    </row>
    <row r="65" spans="3:7" ht="15.75">
      <c r="C65" s="84" t="s">
        <v>99</v>
      </c>
      <c r="D65" s="85"/>
      <c r="E65" s="85"/>
      <c r="F65" s="85"/>
      <c r="G65" s="85"/>
    </row>
    <row r="66" spans="3:7" ht="15">
      <c r="C66" s="61" t="s">
        <v>98</v>
      </c>
      <c r="D66" s="62" t="s">
        <v>0</v>
      </c>
      <c r="E66" s="62" t="s">
        <v>1</v>
      </c>
      <c r="F66" s="70" t="s">
        <v>86</v>
      </c>
      <c r="G66" s="70" t="s">
        <v>85</v>
      </c>
    </row>
    <row r="67" spans="3:7" ht="18.75">
      <c r="C67" s="3" t="s">
        <v>87</v>
      </c>
      <c r="D67" s="2" t="s">
        <v>70</v>
      </c>
      <c r="E67" s="2">
        <f>AVERAGE(F67:G67)</f>
        <v>4.5</v>
      </c>
      <c r="F67" s="71">
        <v>4</v>
      </c>
      <c r="G67" s="71">
        <v>5</v>
      </c>
    </row>
    <row r="68" spans="3:7" ht="18.75">
      <c r="C68" s="3" t="s">
        <v>88</v>
      </c>
      <c r="D68" s="2" t="s">
        <v>74</v>
      </c>
      <c r="E68" s="2">
        <f t="shared" ref="E68:E77" si="4">AVERAGE(F68:G68)</f>
        <v>550</v>
      </c>
      <c r="F68" s="71">
        <v>400</v>
      </c>
      <c r="G68" s="71">
        <v>700</v>
      </c>
    </row>
    <row r="69" spans="3:7" ht="18.75">
      <c r="C69" s="3" t="s">
        <v>90</v>
      </c>
      <c r="D69" s="2" t="s">
        <v>75</v>
      </c>
      <c r="E69" s="2">
        <f t="shared" si="4"/>
        <v>2572.5</v>
      </c>
      <c r="F69" s="71">
        <v>2480</v>
      </c>
      <c r="G69" s="71">
        <v>2665</v>
      </c>
    </row>
    <row r="70" spans="3:7" ht="18.75">
      <c r="C70" s="3" t="s">
        <v>89</v>
      </c>
      <c r="D70" s="2" t="s">
        <v>70</v>
      </c>
      <c r="E70" s="2">
        <f t="shared" si="4"/>
        <v>8.3000000000000007</v>
      </c>
      <c r="F70" s="71">
        <v>8.3000000000000007</v>
      </c>
      <c r="G70" s="71">
        <v>8.3000000000000007</v>
      </c>
    </row>
    <row r="71" spans="3:7" ht="18.75">
      <c r="C71" s="3" t="s">
        <v>91</v>
      </c>
      <c r="D71" s="2" t="s">
        <v>70</v>
      </c>
      <c r="E71" s="2">
        <f t="shared" si="4"/>
        <v>1.0349999999999999</v>
      </c>
      <c r="F71" s="71">
        <v>0.69</v>
      </c>
      <c r="G71" s="71">
        <v>1.38</v>
      </c>
    </row>
    <row r="72" spans="3:7" ht="18.75">
      <c r="C72" s="3" t="s">
        <v>92</v>
      </c>
      <c r="D72" s="2" t="s">
        <v>70</v>
      </c>
      <c r="E72" s="2">
        <f t="shared" si="4"/>
        <v>2.7149999999999999</v>
      </c>
      <c r="F72" s="71">
        <f>2.7-0.69</f>
        <v>2.0100000000000002</v>
      </c>
      <c r="G72" s="71">
        <f>4.8-1.38</f>
        <v>3.42</v>
      </c>
    </row>
    <row r="73" spans="3:7" ht="18.75">
      <c r="C73" s="3" t="s">
        <v>97</v>
      </c>
      <c r="D73" s="2" t="s">
        <v>70</v>
      </c>
      <c r="E73" s="2">
        <f t="shared" si="4"/>
        <v>14</v>
      </c>
      <c r="F73" s="71">
        <v>13</v>
      </c>
      <c r="G73" s="71">
        <v>15</v>
      </c>
    </row>
    <row r="74" spans="3:7" ht="18.75">
      <c r="C74" s="3" t="s">
        <v>93</v>
      </c>
      <c r="D74" s="2" t="s">
        <v>70</v>
      </c>
      <c r="E74" s="2">
        <f t="shared" si="4"/>
        <v>14.5</v>
      </c>
      <c r="F74" s="71">
        <v>14</v>
      </c>
      <c r="G74" s="71">
        <v>15</v>
      </c>
    </row>
    <row r="75" spans="3:7" ht="18.75">
      <c r="C75" s="3" t="s">
        <v>94</v>
      </c>
      <c r="D75" s="2" t="s">
        <v>73</v>
      </c>
      <c r="E75" s="2">
        <f t="shared" si="4"/>
        <v>2.5000000000000001E-2</v>
      </c>
      <c r="F75" s="71">
        <v>0.02</v>
      </c>
      <c r="G75" s="71">
        <v>0.03</v>
      </c>
    </row>
    <row r="76" spans="3:7" ht="18.75">
      <c r="C76" s="3" t="s">
        <v>95</v>
      </c>
      <c r="D76" s="2" t="s">
        <v>73</v>
      </c>
      <c r="E76" s="2">
        <f t="shared" si="4"/>
        <v>7.4500000000000011E-2</v>
      </c>
      <c r="F76" s="71">
        <v>6.6000000000000003E-2</v>
      </c>
      <c r="G76" s="71">
        <v>8.3000000000000004E-2</v>
      </c>
    </row>
    <row r="77" spans="3:7" ht="18.75">
      <c r="C77" s="3" t="s">
        <v>96</v>
      </c>
      <c r="D77" s="2" t="s">
        <v>73</v>
      </c>
      <c r="E77" s="2">
        <f t="shared" si="4"/>
        <v>0.14500000000000002</v>
      </c>
      <c r="F77" s="71">
        <v>0.14000000000000001</v>
      </c>
      <c r="G77" s="71">
        <v>0.15</v>
      </c>
    </row>
    <row r="80" spans="3:7" ht="15">
      <c r="E80" s="47" t="s">
        <v>56</v>
      </c>
      <c r="F80" s="47" t="s">
        <v>5</v>
      </c>
      <c r="G80" s="47" t="s">
        <v>8</v>
      </c>
    </row>
    <row r="81" spans="3:7" ht="15.75">
      <c r="C81" s="84" t="s">
        <v>72</v>
      </c>
      <c r="D81" s="85"/>
      <c r="E81" s="85"/>
      <c r="F81" s="85"/>
      <c r="G81" s="85"/>
    </row>
    <row r="82" spans="3:7" ht="18.75">
      <c r="C82" s="55" t="s">
        <v>66</v>
      </c>
      <c r="D82" s="6" t="s">
        <v>60</v>
      </c>
      <c r="E82" s="56">
        <v>0.95</v>
      </c>
      <c r="F82" s="56">
        <v>0.99</v>
      </c>
      <c r="G82" s="56">
        <v>0.9</v>
      </c>
    </row>
    <row r="83" spans="3:7" ht="18.75">
      <c r="C83" s="55" t="s">
        <v>67</v>
      </c>
      <c r="D83" s="6" t="s">
        <v>71</v>
      </c>
      <c r="E83" s="6">
        <v>1.1000000000000001</v>
      </c>
      <c r="F83" s="6">
        <v>1.1000000000000001</v>
      </c>
      <c r="G83" s="6">
        <v>1.1000000000000001</v>
      </c>
    </row>
    <row r="84" spans="3:7" ht="18.75">
      <c r="C84" s="55" t="s">
        <v>64</v>
      </c>
      <c r="D84" s="6" t="s">
        <v>70</v>
      </c>
      <c r="E84" s="6">
        <v>80</v>
      </c>
      <c r="F84" s="6">
        <v>80</v>
      </c>
      <c r="G84" s="6">
        <v>80</v>
      </c>
    </row>
    <row r="85" spans="3:7" ht="18.75">
      <c r="C85" s="55" t="s">
        <v>80</v>
      </c>
      <c r="D85" s="6" t="s">
        <v>60</v>
      </c>
      <c r="E85" s="64">
        <v>0.47699999999999998</v>
      </c>
      <c r="F85" s="64">
        <v>0.47699999999999998</v>
      </c>
      <c r="G85" s="64">
        <v>0.47699999999999998</v>
      </c>
    </row>
    <row r="86" spans="3:7" ht="18.75">
      <c r="C86" s="55" t="s">
        <v>295</v>
      </c>
      <c r="D86" s="6" t="s">
        <v>70</v>
      </c>
      <c r="E86" s="66">
        <f>E$50</f>
        <v>110.48211419319267</v>
      </c>
      <c r="F86" s="66">
        <f t="shared" ref="F86:G86" si="5">F$50</f>
        <v>108.24279996712994</v>
      </c>
      <c r="G86" s="66">
        <f t="shared" si="5"/>
        <v>93.478447093783899</v>
      </c>
    </row>
    <row r="87" spans="3:7" ht="18.75">
      <c r="C87" s="3" t="s">
        <v>111</v>
      </c>
      <c r="D87" s="2" t="s">
        <v>71</v>
      </c>
      <c r="E87" s="5">
        <f>E82*E83</f>
        <v>1.0449999999999999</v>
      </c>
      <c r="F87" s="5">
        <f t="shared" ref="F87:G87" si="6">F82*F83</f>
        <v>1.089</v>
      </c>
      <c r="G87" s="5">
        <f t="shared" si="6"/>
        <v>0.9900000000000001</v>
      </c>
    </row>
    <row r="88" spans="3:7" ht="18.75">
      <c r="C88" s="3" t="s">
        <v>112</v>
      </c>
      <c r="D88" s="2" t="s">
        <v>71</v>
      </c>
      <c r="E88" s="5">
        <f>E83-E87</f>
        <v>5.500000000000016E-2</v>
      </c>
      <c r="F88" s="5">
        <f>F83-F87</f>
        <v>1.1000000000000121E-2</v>
      </c>
      <c r="G88" s="5">
        <f>G83-G87</f>
        <v>0.10999999999999999</v>
      </c>
    </row>
    <row r="89" spans="3:7" ht="18.75">
      <c r="C89" s="65" t="s">
        <v>110</v>
      </c>
      <c r="D89" s="2" t="s">
        <v>71</v>
      </c>
      <c r="E89" s="5">
        <f>E87*(1-E$85)</f>
        <v>0.54653499999999999</v>
      </c>
      <c r="F89" s="5">
        <f t="shared" ref="F89:G90" si="7">F87*(1-F$85)</f>
        <v>0.56954700000000003</v>
      </c>
      <c r="G89" s="5">
        <f t="shared" si="7"/>
        <v>0.51777000000000006</v>
      </c>
    </row>
    <row r="90" spans="3:7" ht="18.75">
      <c r="C90" s="65" t="s">
        <v>113</v>
      </c>
      <c r="D90" s="2" t="s">
        <v>71</v>
      </c>
      <c r="E90" s="5">
        <f>E88*(1-E$85)</f>
        <v>2.8765000000000086E-2</v>
      </c>
      <c r="F90" s="5">
        <f t="shared" si="7"/>
        <v>5.7530000000000636E-3</v>
      </c>
      <c r="G90" s="5">
        <f t="shared" si="7"/>
        <v>5.7529999999999998E-2</v>
      </c>
    </row>
    <row r="91" spans="3:7" ht="18.75">
      <c r="C91" s="65" t="s">
        <v>81</v>
      </c>
      <c r="D91" s="2" t="s">
        <v>71</v>
      </c>
      <c r="E91" s="5">
        <f>E87*E$85</f>
        <v>0.49846499999999994</v>
      </c>
      <c r="F91" s="5">
        <f t="shared" ref="F91:G92" si="8">F87*F$85</f>
        <v>0.51945299999999994</v>
      </c>
      <c r="G91" s="5">
        <f t="shared" si="8"/>
        <v>0.47223000000000004</v>
      </c>
    </row>
    <row r="92" spans="3:7" ht="18.75">
      <c r="C92" s="65" t="s">
        <v>114</v>
      </c>
      <c r="D92" s="2" t="s">
        <v>71</v>
      </c>
      <c r="E92" s="5">
        <f>E88*E$85</f>
        <v>2.6235000000000074E-2</v>
      </c>
      <c r="F92" s="5">
        <f t="shared" si="8"/>
        <v>5.2470000000000572E-3</v>
      </c>
      <c r="G92" s="5">
        <f t="shared" si="8"/>
        <v>5.2469999999999989E-2</v>
      </c>
    </row>
    <row r="93" spans="3:7">
      <c r="C93" s="3" t="s">
        <v>277</v>
      </c>
      <c r="D93" s="2" t="s">
        <v>65</v>
      </c>
      <c r="E93" s="52">
        <f>E86*E87</f>
        <v>115.45380933188633</v>
      </c>
      <c r="F93" s="52">
        <f t="shared" ref="F93:G93" si="9">F86*F87</f>
        <v>117.8764091642045</v>
      </c>
      <c r="G93" s="52">
        <f t="shared" si="9"/>
        <v>92.543662622846071</v>
      </c>
    </row>
    <row r="94" spans="3:7">
      <c r="C94" s="3" t="s">
        <v>278</v>
      </c>
      <c r="D94" s="2" t="s">
        <v>65</v>
      </c>
      <c r="E94" s="52">
        <f>E84*E90</f>
        <v>2.3012000000000068</v>
      </c>
      <c r="F94" s="52">
        <f t="shared" ref="F94:G94" si="10">F84*F90</f>
        <v>0.46024000000000509</v>
      </c>
      <c r="G94" s="52">
        <f t="shared" si="10"/>
        <v>4.6023999999999994</v>
      </c>
    </row>
    <row r="95" spans="3:7">
      <c r="C95" s="57" t="s">
        <v>281</v>
      </c>
      <c r="D95" s="4" t="s">
        <v>65</v>
      </c>
      <c r="E95" s="58">
        <f>SUM(E93:E94)</f>
        <v>117.75500933188634</v>
      </c>
      <c r="F95" s="58">
        <f t="shared" ref="F95:G95" si="11">SUM(F93:F94)</f>
        <v>118.3366491642045</v>
      </c>
      <c r="G95" s="58">
        <f t="shared" si="11"/>
        <v>97.146062622846074</v>
      </c>
    </row>
    <row r="96" spans="3:7">
      <c r="C96" s="57" t="s">
        <v>283</v>
      </c>
      <c r="D96" s="4" t="s">
        <v>65</v>
      </c>
      <c r="E96" s="58">
        <f>SUM(E89:E90)*E84</f>
        <v>46.024000000000001</v>
      </c>
      <c r="F96" s="58">
        <f t="shared" ref="F96:G96" si="12">SUM(F89:F90)*F84</f>
        <v>46.024000000000015</v>
      </c>
      <c r="G96" s="58">
        <f t="shared" si="12"/>
        <v>46.024000000000001</v>
      </c>
    </row>
    <row r="97" spans="3:7">
      <c r="C97" s="3" t="s">
        <v>285</v>
      </c>
      <c r="D97" s="2" t="s">
        <v>65</v>
      </c>
      <c r="E97" s="52">
        <f>E95-E96</f>
        <v>71.731009331886341</v>
      </c>
      <c r="F97" s="52">
        <f t="shared" ref="F97:G97" si="13">F95-F96</f>
        <v>72.312649164204487</v>
      </c>
      <c r="G97" s="52">
        <f t="shared" si="13"/>
        <v>51.122062622846073</v>
      </c>
    </row>
    <row r="98" spans="3:7" ht="18.75">
      <c r="C98" s="57" t="s">
        <v>63</v>
      </c>
      <c r="D98" s="4" t="s">
        <v>70</v>
      </c>
      <c r="E98" s="58">
        <f>E93/E89</f>
        <v>211.24687226231867</v>
      </c>
      <c r="F98" s="58">
        <f t="shared" ref="F98:G98" si="14">F93/F89</f>
        <v>206.96520070196928</v>
      </c>
      <c r="G98" s="58">
        <f t="shared" si="14"/>
        <v>178.73508048524647</v>
      </c>
    </row>
    <row r="99" spans="3:7" ht="18.75">
      <c r="C99" s="57" t="s">
        <v>69</v>
      </c>
      <c r="D99" s="4" t="s">
        <v>70</v>
      </c>
      <c r="E99" s="58">
        <f>E97/E87</f>
        <v>68.642114193192668</v>
      </c>
      <c r="F99" s="58">
        <f>F97/F87</f>
        <v>66.402799967129923</v>
      </c>
      <c r="G99" s="58">
        <f>G97/G87</f>
        <v>51.63844709378391</v>
      </c>
    </row>
    <row r="100" spans="3:7">
      <c r="D100" s="1"/>
      <c r="E100" s="60"/>
      <c r="F100" s="60"/>
      <c r="G100" s="60"/>
    </row>
    <row r="101" spans="3:7">
      <c r="D101" s="1"/>
      <c r="E101" s="60"/>
      <c r="F101" s="60"/>
      <c r="G101" s="60"/>
    </row>
    <row r="102" spans="3:7" ht="15">
      <c r="E102" s="47" t="s">
        <v>56</v>
      </c>
      <c r="F102" s="47" t="s">
        <v>5</v>
      </c>
      <c r="G102" s="47" t="s">
        <v>8</v>
      </c>
    </row>
    <row r="103" spans="3:7" ht="15.75">
      <c r="C103" s="84" t="s">
        <v>78</v>
      </c>
      <c r="D103" s="85"/>
      <c r="E103" s="85"/>
      <c r="F103" s="85"/>
      <c r="G103" s="85"/>
    </row>
    <row r="104" spans="3:7" ht="18.75">
      <c r="C104" s="55" t="s">
        <v>68</v>
      </c>
      <c r="D104" s="6" t="s">
        <v>71</v>
      </c>
      <c r="E104" s="59">
        <f>E87</f>
        <v>1.0449999999999999</v>
      </c>
      <c r="F104" s="59">
        <f>F87</f>
        <v>1.089</v>
      </c>
      <c r="G104" s="59">
        <f>G87</f>
        <v>0.9900000000000001</v>
      </c>
    </row>
    <row r="105" spans="3:7" ht="18.75">
      <c r="C105" s="55" t="s">
        <v>79</v>
      </c>
      <c r="D105" s="6" t="s">
        <v>70</v>
      </c>
      <c r="E105" s="6">
        <v>80</v>
      </c>
      <c r="F105" s="6">
        <v>80</v>
      </c>
      <c r="G105" s="6">
        <v>80</v>
      </c>
    </row>
    <row r="106" spans="3:7" ht="18.75">
      <c r="C106" s="55" t="s">
        <v>255</v>
      </c>
      <c r="D106" s="6" t="s">
        <v>60</v>
      </c>
      <c r="E106" s="64">
        <f>E85</f>
        <v>0.47699999999999998</v>
      </c>
      <c r="F106" s="64">
        <f>F85</f>
        <v>0.47699999999999998</v>
      </c>
      <c r="G106" s="64">
        <f>G85</f>
        <v>0.47699999999999998</v>
      </c>
    </row>
    <row r="107" spans="3:7" ht="18.75">
      <c r="C107" s="3" t="s">
        <v>81</v>
      </c>
      <c r="D107" s="2" t="s">
        <v>71</v>
      </c>
      <c r="E107" s="5">
        <f>E104*E106</f>
        <v>0.49846499999999994</v>
      </c>
      <c r="F107" s="5">
        <f t="shared" ref="F107:G107" si="15">F104*F106</f>
        <v>0.51945299999999994</v>
      </c>
      <c r="G107" s="5">
        <f t="shared" si="15"/>
        <v>0.47223000000000004</v>
      </c>
    </row>
    <row r="108" spans="3:7">
      <c r="C108" s="57" t="s">
        <v>82</v>
      </c>
      <c r="D108" s="4" t="s">
        <v>65</v>
      </c>
      <c r="E108" s="58">
        <f>E107*E105</f>
        <v>39.877199999999995</v>
      </c>
      <c r="F108" s="58">
        <f t="shared" ref="F108:G108" si="16">F107*F105</f>
        <v>41.556239999999995</v>
      </c>
      <c r="G108" s="58">
        <f t="shared" si="16"/>
        <v>37.778400000000005</v>
      </c>
    </row>
    <row r="109" spans="3:7">
      <c r="C109" s="57" t="s">
        <v>115</v>
      </c>
      <c r="D109" s="4" t="s">
        <v>65</v>
      </c>
      <c r="E109" s="58">
        <f>E95-E108</f>
        <v>77.87780933188634</v>
      </c>
      <c r="F109" s="58">
        <f>F95-F108</f>
        <v>76.780409164204514</v>
      </c>
      <c r="G109" s="58">
        <f>G95-G108</f>
        <v>59.367662622846069</v>
      </c>
    </row>
    <row r="110" spans="3:7" ht="18.75">
      <c r="C110" s="57" t="s">
        <v>83</v>
      </c>
      <c r="D110" s="4" t="s">
        <v>70</v>
      </c>
      <c r="E110" s="58">
        <f>E109/E87</f>
        <v>74.524219456350565</v>
      </c>
      <c r="F110" s="58">
        <f>F109/F87</f>
        <v>70.50542622975621</v>
      </c>
      <c r="G110" s="58">
        <f>G109/G87</f>
        <v>59.967335982672793</v>
      </c>
    </row>
    <row r="111" spans="3:7" ht="18.75">
      <c r="C111" s="57" t="s">
        <v>84</v>
      </c>
      <c r="D111" s="4" t="s">
        <v>70</v>
      </c>
      <c r="E111" s="58">
        <f>E109/E107</f>
        <v>156.23526091478107</v>
      </c>
      <c r="F111" s="58">
        <f t="shared" ref="F111:G111" si="17">F109/F107</f>
        <v>147.81011788208852</v>
      </c>
      <c r="G111" s="58">
        <f t="shared" si="17"/>
        <v>125.71768549826581</v>
      </c>
    </row>
    <row r="112" spans="3:7" ht="18.75">
      <c r="C112" s="57" t="s">
        <v>310</v>
      </c>
      <c r="D112" s="4" t="s">
        <v>70</v>
      </c>
      <c r="E112" s="58">
        <f>E109/E89</f>
        <v>142.49372745000107</v>
      </c>
      <c r="F112" s="58">
        <f t="shared" ref="F112:G112" si="18">F109/F89</f>
        <v>134.80961038194303</v>
      </c>
      <c r="G112" s="58">
        <f t="shared" si="18"/>
        <v>114.66029824602828</v>
      </c>
    </row>
  </sheetData>
  <mergeCells count="8">
    <mergeCell ref="C81:G81"/>
    <mergeCell ref="C103:G103"/>
    <mergeCell ref="C4:G4"/>
    <mergeCell ref="C17:G17"/>
    <mergeCell ref="C32:G32"/>
    <mergeCell ref="C37:G37"/>
    <mergeCell ref="C53:G53"/>
    <mergeCell ref="C65:G65"/>
  </mergeCells>
  <dataValidations disablePrompts="1" count="1">
    <dataValidation type="list" allowBlank="1" showInputMessage="1" showErrorMessage="1" sqref="D11 D20 E10:G10" xr:uid="{609AE231-609E-4857-8117-F2C8C6E8859F}">
      <formula1>$AC$6:$AC$8</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A290A93D9DB94E8E1A15AC20F69B7A" ma:contentTypeVersion="18" ma:contentTypeDescription="Een nieuw document maken." ma:contentTypeScope="" ma:versionID="cc7125e6650529e11ecf13b0baf094b5">
  <xsd:schema xmlns:xsd="http://www.w3.org/2001/XMLSchema" xmlns:xs="http://www.w3.org/2001/XMLSchema" xmlns:p="http://schemas.microsoft.com/office/2006/metadata/properties" xmlns:ns2="772e2e9e-be7c-4afd-a2d3-515f9d87fd99" xmlns:ns3="b2e0fdca-d2a9-460f-933e-7ffd28e80b52" targetNamespace="http://schemas.microsoft.com/office/2006/metadata/properties" ma:root="true" ma:fieldsID="81d872b5afa4fc456765419158da312c" ns2:_="" ns3:_="">
    <xsd:import namespace="772e2e9e-be7c-4afd-a2d3-515f9d87fd99"/>
    <xsd:import namespace="b2e0fdca-d2a9-460f-933e-7ffd28e80b5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2e2e9e-be7c-4afd-a2d3-515f9d87fd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abf50c33-3894-4027-a1ff-ed859ff559bc"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e0fdca-d2a9-460f-933e-7ffd28e80b52"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b64f7b0c-fe3d-423f-bb9b-203f251e9869}" ma:internalName="TaxCatchAll" ma:showField="CatchAllData" ma:web="b2e0fdca-d2a9-460f-933e-7ffd28e80b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2e2e9e-be7c-4afd-a2d3-515f9d87fd99">
      <Terms xmlns="http://schemas.microsoft.com/office/infopath/2007/PartnerControls"/>
    </lcf76f155ced4ddcb4097134ff3c332f>
    <TaxCatchAll xmlns="b2e0fdca-d2a9-460f-933e-7ffd28e80b52" xsi:nil="true"/>
  </documentManagement>
</p:properties>
</file>

<file path=customXml/itemProps1.xml><?xml version="1.0" encoding="utf-8"?>
<ds:datastoreItem xmlns:ds="http://schemas.openxmlformats.org/officeDocument/2006/customXml" ds:itemID="{76DCCB1E-95C2-44B7-8339-63F3D43E77D7}">
  <ds:schemaRefs>
    <ds:schemaRef ds:uri="http://schemas.microsoft.com/sharepoint/v3/contenttype/forms"/>
  </ds:schemaRefs>
</ds:datastoreItem>
</file>

<file path=customXml/itemProps2.xml><?xml version="1.0" encoding="utf-8"?>
<ds:datastoreItem xmlns:ds="http://schemas.openxmlformats.org/officeDocument/2006/customXml" ds:itemID="{8E20798D-C317-4D05-8B21-5877221C0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2e2e9e-be7c-4afd-a2d3-515f9d87fd99"/>
    <ds:schemaRef ds:uri="b2e0fdca-d2a9-460f-933e-7ffd28e80b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8E7B2A-E0E0-42CC-A718-5E3C4E95C03E}">
  <ds:schemaRefs>
    <ds:schemaRef ds:uri="http://schemas.microsoft.com/office/2006/metadata/properties"/>
    <ds:schemaRef ds:uri="http://purl.org/dc/terms/"/>
    <ds:schemaRef ds:uri="772e2e9e-be7c-4afd-a2d3-515f9d87fd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b2e0fdca-d2a9-460f-933e-7ffd28e80b52"/>
    <ds:schemaRef ds:uri="http://www.w3.org/XML/1998/namespace"/>
    <ds:schemaRef ds:uri="http://purl.org/dc/dcmitype/"/>
  </ds:schemaRefs>
</ds:datastoreItem>
</file>

<file path=docMetadata/LabelInfo.xml><?xml version="1.0" encoding="utf-8"?>
<clbl:labelList xmlns:clbl="http://schemas.microsoft.com/office/2020/mipLabelMetadata">
  <clbl:label id="{fce70dad-c031-4cf8-a6fc-ed5dc11e9d17}" enabled="0" method="" siteId="{fce70dad-c031-4cf8-a6fc-ed5dc11e9d17}"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User Guide</vt:lpstr>
      <vt:lpstr>CCUS Cost Assessment Tool</vt:lpstr>
    </vt:vector>
  </TitlesOfParts>
  <Manager/>
  <Company>VITO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Mohammed Nazeer Khan</dc:creator>
  <cp:keywords/>
  <dc:description/>
  <cp:lastModifiedBy>Elke Roeffaers</cp:lastModifiedBy>
  <cp:revision/>
  <dcterms:created xsi:type="dcterms:W3CDTF">2025-10-10T10:39:17Z</dcterms:created>
  <dcterms:modified xsi:type="dcterms:W3CDTF">2026-02-12T14:04:25Z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0x0101004DA290A93D9DB94E8E1A15AC20F69B7A</vt:lpwstr>
  </property>
  <property fmtid="{D5CDD505-2E9C-101B-9397-08002B2CF9AE}" pid="3" name="MediaServiceImageTags">
    <vt:lpwstr/>
  </property>
</Properties>
</file>